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For Web Upload\June 2023\Financial Profile\"/>
    </mc:Choice>
  </mc:AlternateContent>
  <bookViews>
    <workbookView xWindow="0" yWindow="0" windowWidth="23040" windowHeight="8496"/>
  </bookViews>
  <sheets>
    <sheet name="REG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#REF!</definedName>
    <definedName name="\M">#REF!</definedName>
    <definedName name="angie">#REF!</definedName>
    <definedName name="date">#REF!</definedName>
    <definedName name="netmargin1">'[1]Debt Service Ratio revised'!$B$9:$D$143</definedName>
    <definedName name="PAGE1">#REF!</definedName>
    <definedName name="PAGE2">#REF!</definedName>
    <definedName name="PAGE3">#REF!</definedName>
    <definedName name="_xlnm.Print_Area" localSheetId="0">'REG1'!$B:$J</definedName>
    <definedName name="_xlnm.Print_Titles" localSheetId="0">'REG1'!$A:$A,'REG1'!$1:$4</definedName>
    <definedName name="Print_Titles_MI">#REF!</definedName>
    <definedName name="sched">'[2]Acid Test'!$A$104:$G$142</definedName>
    <definedName name="sl">[1]main!$A$2:$L$165</definedName>
    <definedName name="systemlossmar14">[3]main!$A$2:$K$165</definedName>
    <definedName name="TABLE1">#REF!</definedName>
    <definedName name="table2">#REF!</definedName>
    <definedName name="table8">#REF!</definedName>
    <definedName name="wcta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1" l="1"/>
  <c r="AG79" i="1" l="1"/>
  <c r="AA79" i="1"/>
  <c r="AC79" i="1" s="1"/>
  <c r="AD79" i="1" s="1"/>
  <c r="V79" i="1"/>
  <c r="X79" i="1" s="1"/>
  <c r="Y79" i="1" s="1"/>
  <c r="S79" i="1"/>
  <c r="T79" i="1" s="1"/>
  <c r="Q79" i="1"/>
  <c r="L79" i="1"/>
  <c r="N79" i="1" s="1"/>
  <c r="O79" i="1" s="1"/>
  <c r="G79" i="1"/>
  <c r="I79" i="1" s="1"/>
  <c r="J79" i="1" s="1"/>
  <c r="B79" i="1"/>
  <c r="D79" i="1" s="1"/>
  <c r="E79" i="1" s="1"/>
  <c r="AB78" i="1"/>
  <c r="W78" i="1"/>
  <c r="R78" i="1"/>
  <c r="M78" i="1"/>
  <c r="H78" i="1"/>
  <c r="C78" i="1"/>
  <c r="AB77" i="1"/>
  <c r="W77" i="1"/>
  <c r="M77" i="1"/>
  <c r="H77" i="1"/>
  <c r="AD76" i="1"/>
  <c r="AC76" i="1"/>
  <c r="AB76" i="1"/>
  <c r="AA76" i="1"/>
  <c r="X76" i="1"/>
  <c r="Y76" i="1" s="1"/>
  <c r="W76" i="1"/>
  <c r="V76" i="1"/>
  <c r="T76" i="1"/>
  <c r="S76" i="1"/>
  <c r="R76" i="1"/>
  <c r="R77" i="1" s="1"/>
  <c r="Q76" i="1"/>
  <c r="O76" i="1"/>
  <c r="N76" i="1"/>
  <c r="M76" i="1"/>
  <c r="L76" i="1"/>
  <c r="I76" i="1"/>
  <c r="J76" i="1" s="1"/>
  <c r="H76" i="1"/>
  <c r="G76" i="1"/>
  <c r="E76" i="1"/>
  <c r="D76" i="1"/>
  <c r="C76" i="1"/>
  <c r="C77" i="1" s="1"/>
  <c r="B76" i="1"/>
  <c r="AF76" i="1" s="1"/>
  <c r="AG75" i="1"/>
  <c r="AA75" i="1"/>
  <c r="AC75" i="1" s="1"/>
  <c r="AD75" i="1" s="1"/>
  <c r="V75" i="1"/>
  <c r="X75" i="1" s="1"/>
  <c r="Y75" i="1" s="1"/>
  <c r="Q75" i="1"/>
  <c r="S75" i="1" s="1"/>
  <c r="T75" i="1" s="1"/>
  <c r="L75" i="1"/>
  <c r="N75" i="1" s="1"/>
  <c r="O75" i="1" s="1"/>
  <c r="G75" i="1"/>
  <c r="I75" i="1" s="1"/>
  <c r="J75" i="1" s="1"/>
  <c r="B75" i="1"/>
  <c r="D75" i="1" s="1"/>
  <c r="E75" i="1" s="1"/>
  <c r="AG74" i="1"/>
  <c r="AF74" i="1"/>
  <c r="AI74" i="1" s="1"/>
  <c r="AD74" i="1"/>
  <c r="Y74" i="1"/>
  <c r="T74" i="1"/>
  <c r="O74" i="1"/>
  <c r="J74" i="1"/>
  <c r="E74" i="1"/>
  <c r="AG73" i="1"/>
  <c r="AI73" i="1" s="1"/>
  <c r="AD73" i="1"/>
  <c r="Y73" i="1"/>
  <c r="O73" i="1"/>
  <c r="J73" i="1"/>
  <c r="E73" i="1"/>
  <c r="AG72" i="1"/>
  <c r="W72" i="1"/>
  <c r="V72" i="1"/>
  <c r="X72" i="1" s="1"/>
  <c r="Y72" i="1" s="1"/>
  <c r="R72" i="1"/>
  <c r="Q72" i="1"/>
  <c r="S72" i="1" s="1"/>
  <c r="T72" i="1" s="1"/>
  <c r="M72" i="1"/>
  <c r="L72" i="1"/>
  <c r="N72" i="1" s="1"/>
  <c r="O72" i="1" s="1"/>
  <c r="J72" i="1"/>
  <c r="H72" i="1"/>
  <c r="G72" i="1"/>
  <c r="I72" i="1" s="1"/>
  <c r="C72" i="1"/>
  <c r="AB71" i="1"/>
  <c r="AA71" i="1"/>
  <c r="AC71" i="1" s="1"/>
  <c r="AD71" i="1" s="1"/>
  <c r="W71" i="1"/>
  <c r="R71" i="1"/>
  <c r="M71" i="1"/>
  <c r="L71" i="1"/>
  <c r="N71" i="1" s="1"/>
  <c r="O71" i="1" s="1"/>
  <c r="H71" i="1"/>
  <c r="C71" i="1"/>
  <c r="B71" i="1"/>
  <c r="D71" i="1" s="1"/>
  <c r="E71" i="1" s="1"/>
  <c r="AB70" i="1"/>
  <c r="W70" i="1"/>
  <c r="R70" i="1"/>
  <c r="Q70" i="1"/>
  <c r="T70" i="1" s="1"/>
  <c r="M70" i="1"/>
  <c r="L70" i="1"/>
  <c r="O70" i="1" s="1"/>
  <c r="H70" i="1"/>
  <c r="C70" i="1"/>
  <c r="AG69" i="1"/>
  <c r="AA69" i="1"/>
  <c r="AC69" i="1" s="1"/>
  <c r="AD69" i="1" s="1"/>
  <c r="W69" i="1"/>
  <c r="V69" i="1"/>
  <c r="X69" i="1" s="1"/>
  <c r="T69" i="1"/>
  <c r="Q69" i="1"/>
  <c r="S69" i="1" s="1"/>
  <c r="N69" i="1"/>
  <c r="O69" i="1" s="1"/>
  <c r="L69" i="1"/>
  <c r="G69" i="1"/>
  <c r="B69" i="1"/>
  <c r="D69" i="1" s="1"/>
  <c r="E69" i="1" s="1"/>
  <c r="AH68" i="1"/>
  <c r="AI68" i="1" s="1"/>
  <c r="AG68" i="1"/>
  <c r="AA68" i="1"/>
  <c r="AC68" i="1" s="1"/>
  <c r="AD68" i="1" s="1"/>
  <c r="V68" i="1"/>
  <c r="Q68" i="1"/>
  <c r="S68" i="1" s="1"/>
  <c r="T68" i="1" s="1"/>
  <c r="O68" i="1"/>
  <c r="L68" i="1"/>
  <c r="N68" i="1" s="1"/>
  <c r="G68" i="1"/>
  <c r="AF68" i="1" s="1"/>
  <c r="B68" i="1"/>
  <c r="D68" i="1" s="1"/>
  <c r="E68" i="1" s="1"/>
  <c r="AG67" i="1"/>
  <c r="AG70" i="1" s="1"/>
  <c r="AA67" i="1"/>
  <c r="V67" i="1"/>
  <c r="T67" i="1"/>
  <c r="S67" i="1"/>
  <c r="Q67" i="1"/>
  <c r="L67" i="1"/>
  <c r="N67" i="1" s="1"/>
  <c r="O67" i="1" s="1"/>
  <c r="I67" i="1"/>
  <c r="J67" i="1" s="1"/>
  <c r="G67" i="1"/>
  <c r="B67" i="1"/>
  <c r="AB63" i="1"/>
  <c r="AA63" i="1"/>
  <c r="AC63" i="1" s="1"/>
  <c r="AD63" i="1" s="1"/>
  <c r="W63" i="1"/>
  <c r="X63" i="1" s="1"/>
  <c r="V63" i="1"/>
  <c r="R63" i="1"/>
  <c r="Q63" i="1"/>
  <c r="M63" i="1"/>
  <c r="L63" i="1"/>
  <c r="H63" i="1"/>
  <c r="G63" i="1"/>
  <c r="AF63" i="1" s="1"/>
  <c r="C63" i="1"/>
  <c r="B63" i="1"/>
  <c r="AB62" i="1"/>
  <c r="AA62" i="1"/>
  <c r="W62" i="1"/>
  <c r="V62" i="1"/>
  <c r="R62" i="1"/>
  <c r="Q62" i="1"/>
  <c r="S62" i="1" s="1"/>
  <c r="T62" i="1" s="1"/>
  <c r="M62" i="1"/>
  <c r="L62" i="1"/>
  <c r="H62" i="1"/>
  <c r="AG62" i="1" s="1"/>
  <c r="G62" i="1"/>
  <c r="C62" i="1"/>
  <c r="B62" i="1"/>
  <c r="D62" i="1" s="1"/>
  <c r="E62" i="1" s="1"/>
  <c r="AF61" i="1"/>
  <c r="AH61" i="1" s="1"/>
  <c r="AI61" i="1" s="1"/>
  <c r="AB61" i="1"/>
  <c r="AA61" i="1"/>
  <c r="V61" i="1"/>
  <c r="X61" i="1" s="1"/>
  <c r="R61" i="1"/>
  <c r="Q61" i="1"/>
  <c r="M61" i="1"/>
  <c r="L61" i="1"/>
  <c r="H61" i="1"/>
  <c r="G61" i="1"/>
  <c r="I61" i="1" s="1"/>
  <c r="J61" i="1" s="1"/>
  <c r="C61" i="1"/>
  <c r="B61" i="1"/>
  <c r="AB60" i="1"/>
  <c r="AA60" i="1"/>
  <c r="AC60" i="1" s="1"/>
  <c r="AD60" i="1" s="1"/>
  <c r="W60" i="1"/>
  <c r="V60" i="1"/>
  <c r="X60" i="1" s="1"/>
  <c r="Y60" i="1" s="1"/>
  <c r="R60" i="1"/>
  <c r="Q60" i="1"/>
  <c r="S60" i="1" s="1"/>
  <c r="T60" i="1" s="1"/>
  <c r="M60" i="1"/>
  <c r="L60" i="1"/>
  <c r="H60" i="1"/>
  <c r="G60" i="1"/>
  <c r="D60" i="1"/>
  <c r="E60" i="1" s="1"/>
  <c r="C60" i="1"/>
  <c r="B60" i="1"/>
  <c r="AC59" i="1"/>
  <c r="AD59" i="1" s="1"/>
  <c r="AB59" i="1"/>
  <c r="AA59" i="1"/>
  <c r="W59" i="1"/>
  <c r="V59" i="1"/>
  <c r="X59" i="1" s="1"/>
  <c r="Y59" i="1" s="1"/>
  <c r="R59" i="1"/>
  <c r="Q59" i="1"/>
  <c r="M59" i="1"/>
  <c r="L59" i="1"/>
  <c r="N59" i="1" s="1"/>
  <c r="O59" i="1" s="1"/>
  <c r="H59" i="1"/>
  <c r="G59" i="1"/>
  <c r="C59" i="1"/>
  <c r="B59" i="1"/>
  <c r="D59" i="1" s="1"/>
  <c r="E59" i="1" s="1"/>
  <c r="AG56" i="1"/>
  <c r="AH56" i="1" s="1"/>
  <c r="AI56" i="1" s="1"/>
  <c r="AF56" i="1"/>
  <c r="AC56" i="1"/>
  <c r="AD56" i="1" s="1"/>
  <c r="Y56" i="1"/>
  <c r="X56" i="1"/>
  <c r="S56" i="1"/>
  <c r="T56" i="1" s="1"/>
  <c r="N56" i="1"/>
  <c r="O56" i="1" s="1"/>
  <c r="I56" i="1"/>
  <c r="J56" i="1" s="1"/>
  <c r="D56" i="1"/>
  <c r="E56" i="1" s="1"/>
  <c r="AH55" i="1"/>
  <c r="AI55" i="1" s="1"/>
  <c r="AG55" i="1"/>
  <c r="AF55" i="1"/>
  <c r="AD55" i="1"/>
  <c r="AC55" i="1"/>
  <c r="X55" i="1"/>
  <c r="Y55" i="1" s="1"/>
  <c r="S55" i="1"/>
  <c r="T55" i="1" s="1"/>
  <c r="N55" i="1"/>
  <c r="O55" i="1" s="1"/>
  <c r="I55" i="1"/>
  <c r="J55" i="1" s="1"/>
  <c r="D55" i="1"/>
  <c r="E55" i="1" s="1"/>
  <c r="AG54" i="1"/>
  <c r="AH54" i="1" s="1"/>
  <c r="AI54" i="1" s="1"/>
  <c r="AF54" i="1"/>
  <c r="AC54" i="1"/>
  <c r="AD54" i="1" s="1"/>
  <c r="X54" i="1"/>
  <c r="Y54" i="1" s="1"/>
  <c r="S54" i="1"/>
  <c r="T54" i="1" s="1"/>
  <c r="N54" i="1"/>
  <c r="O54" i="1" s="1"/>
  <c r="I54" i="1"/>
  <c r="J54" i="1" s="1"/>
  <c r="D54" i="1"/>
  <c r="E54" i="1" s="1"/>
  <c r="AH53" i="1"/>
  <c r="AI53" i="1" s="1"/>
  <c r="AG53" i="1"/>
  <c r="AF53" i="1"/>
  <c r="AC53" i="1"/>
  <c r="AD53" i="1" s="1"/>
  <c r="Y53" i="1"/>
  <c r="X53" i="1"/>
  <c r="S53" i="1"/>
  <c r="T53" i="1" s="1"/>
  <c r="N53" i="1"/>
  <c r="O53" i="1" s="1"/>
  <c r="I53" i="1"/>
  <c r="J53" i="1" s="1"/>
  <c r="D53" i="1"/>
  <c r="E53" i="1" s="1"/>
  <c r="AC52" i="1"/>
  <c r="AD52" i="1" s="1"/>
  <c r="AB52" i="1"/>
  <c r="AA52" i="1"/>
  <c r="X52" i="1"/>
  <c r="Y52" i="1" s="1"/>
  <c r="W52" i="1"/>
  <c r="V52" i="1"/>
  <c r="R52" i="1"/>
  <c r="S52" i="1" s="1"/>
  <c r="T52" i="1" s="1"/>
  <c r="Q52" i="1"/>
  <c r="M52" i="1"/>
  <c r="L52" i="1"/>
  <c r="N52" i="1" s="1"/>
  <c r="O52" i="1" s="1"/>
  <c r="H52" i="1"/>
  <c r="G52" i="1"/>
  <c r="I52" i="1" s="1"/>
  <c r="J52" i="1" s="1"/>
  <c r="D52" i="1"/>
  <c r="E52" i="1" s="1"/>
  <c r="C52" i="1"/>
  <c r="B52" i="1"/>
  <c r="AG51" i="1"/>
  <c r="AG52" i="1" s="1"/>
  <c r="AF51" i="1"/>
  <c r="AH51" i="1" s="1"/>
  <c r="AI51" i="1" s="1"/>
  <c r="AC51" i="1"/>
  <c r="AD51" i="1" s="1"/>
  <c r="X51" i="1"/>
  <c r="Y51" i="1" s="1"/>
  <c r="S51" i="1"/>
  <c r="T51" i="1" s="1"/>
  <c r="N51" i="1"/>
  <c r="O51" i="1" s="1"/>
  <c r="I51" i="1"/>
  <c r="J51" i="1" s="1"/>
  <c r="E51" i="1"/>
  <c r="D51" i="1"/>
  <c r="AB49" i="1"/>
  <c r="AA49" i="1"/>
  <c r="AC49" i="1" s="1"/>
  <c r="AD49" i="1" s="1"/>
  <c r="X49" i="1"/>
  <c r="Y49" i="1" s="1"/>
  <c r="W49" i="1"/>
  <c r="V49" i="1"/>
  <c r="S49" i="1"/>
  <c r="T49" i="1" s="1"/>
  <c r="R49" i="1"/>
  <c r="Q49" i="1"/>
  <c r="M49" i="1"/>
  <c r="L49" i="1"/>
  <c r="N49" i="1" s="1"/>
  <c r="O49" i="1" s="1"/>
  <c r="H49" i="1"/>
  <c r="G49" i="1"/>
  <c r="I49" i="1" s="1"/>
  <c r="J49" i="1" s="1"/>
  <c r="C49" i="1"/>
  <c r="B49" i="1"/>
  <c r="D49" i="1" s="1"/>
  <c r="E49" i="1" s="1"/>
  <c r="AG48" i="1"/>
  <c r="AF48" i="1"/>
  <c r="AH48" i="1" s="1"/>
  <c r="AI48" i="1" s="1"/>
  <c r="AD48" i="1"/>
  <c r="AC48" i="1"/>
  <c r="X48" i="1"/>
  <c r="Y48" i="1" s="1"/>
  <c r="S48" i="1"/>
  <c r="T48" i="1" s="1"/>
  <c r="O48" i="1"/>
  <c r="N48" i="1"/>
  <c r="I48" i="1"/>
  <c r="J48" i="1" s="1"/>
  <c r="E48" i="1"/>
  <c r="D48" i="1"/>
  <c r="AG41" i="1"/>
  <c r="AF41" i="1"/>
  <c r="AH41" i="1" s="1"/>
  <c r="AI41" i="1" s="1"/>
  <c r="AC41" i="1"/>
  <c r="AD41" i="1" s="1"/>
  <c r="X41" i="1"/>
  <c r="Y41" i="1" s="1"/>
  <c r="S41" i="1"/>
  <c r="T41" i="1" s="1"/>
  <c r="N41" i="1"/>
  <c r="O41" i="1" s="1"/>
  <c r="J41" i="1"/>
  <c r="I41" i="1"/>
  <c r="D41" i="1"/>
  <c r="E41" i="1" s="1"/>
  <c r="AG40" i="1"/>
  <c r="AF40" i="1"/>
  <c r="AH40" i="1" s="1"/>
  <c r="AI40" i="1" s="1"/>
  <c r="AC40" i="1"/>
  <c r="Y40" i="1"/>
  <c r="X40" i="1"/>
  <c r="S40" i="1"/>
  <c r="T40" i="1" s="1"/>
  <c r="N40" i="1"/>
  <c r="I40" i="1"/>
  <c r="E40" i="1"/>
  <c r="D40" i="1"/>
  <c r="AG39" i="1"/>
  <c r="AH39" i="1" s="1"/>
  <c r="AI39" i="1" s="1"/>
  <c r="AF39" i="1"/>
  <c r="AC39" i="1"/>
  <c r="AD39" i="1" s="1"/>
  <c r="X39" i="1"/>
  <c r="Y39" i="1" s="1"/>
  <c r="T39" i="1"/>
  <c r="S39" i="1"/>
  <c r="O39" i="1"/>
  <c r="N39" i="1"/>
  <c r="I39" i="1"/>
  <c r="J39" i="1" s="1"/>
  <c r="E39" i="1"/>
  <c r="D39" i="1"/>
  <c r="AB34" i="1"/>
  <c r="AB35" i="1" s="1"/>
  <c r="AG33" i="1"/>
  <c r="AF33" i="1"/>
  <c r="AH33" i="1" s="1"/>
  <c r="AI33" i="1" s="1"/>
  <c r="AD33" i="1"/>
  <c r="AC33" i="1"/>
  <c r="Y33" i="1"/>
  <c r="X33" i="1"/>
  <c r="T33" i="1"/>
  <c r="S33" i="1"/>
  <c r="N33" i="1"/>
  <c r="O33" i="1" s="1"/>
  <c r="J33" i="1"/>
  <c r="I33" i="1"/>
  <c r="D33" i="1"/>
  <c r="AB32" i="1"/>
  <c r="B31" i="1"/>
  <c r="B34" i="1" s="1"/>
  <c r="AH30" i="1"/>
  <c r="AI30" i="1" s="1"/>
  <c r="AG30" i="1"/>
  <c r="AF30" i="1"/>
  <c r="AD30" i="1"/>
  <c r="AC30" i="1"/>
  <c r="X30" i="1"/>
  <c r="Y30" i="1" s="1"/>
  <c r="S30" i="1"/>
  <c r="T30" i="1" s="1"/>
  <c r="O30" i="1"/>
  <c r="N30" i="1"/>
  <c r="I30" i="1"/>
  <c r="J30" i="1" s="1"/>
  <c r="D30" i="1"/>
  <c r="E30" i="1" s="1"/>
  <c r="AH29" i="1"/>
  <c r="AI29" i="1" s="1"/>
  <c r="AG29" i="1"/>
  <c r="AF29" i="1"/>
  <c r="AC29" i="1"/>
  <c r="AD29" i="1" s="1"/>
  <c r="X29" i="1"/>
  <c r="Y29" i="1" s="1"/>
  <c r="S29" i="1"/>
  <c r="T29" i="1" s="1"/>
  <c r="N29" i="1"/>
  <c r="O29" i="1" s="1"/>
  <c r="J29" i="1"/>
  <c r="I29" i="1"/>
  <c r="D29" i="1"/>
  <c r="E29" i="1" s="1"/>
  <c r="V28" i="1"/>
  <c r="V31" i="1" s="1"/>
  <c r="AB27" i="1"/>
  <c r="W27" i="1"/>
  <c r="V27" i="1"/>
  <c r="Y27" i="1" s="1"/>
  <c r="B27" i="1"/>
  <c r="AG26" i="1"/>
  <c r="AF26" i="1"/>
  <c r="AH26" i="1" s="1"/>
  <c r="AI26" i="1" s="1"/>
  <c r="AD26" i="1"/>
  <c r="AC26" i="1"/>
  <c r="Y26" i="1"/>
  <c r="X26" i="1"/>
  <c r="T26" i="1"/>
  <c r="S26" i="1"/>
  <c r="N26" i="1"/>
  <c r="O26" i="1" s="1"/>
  <c r="I26" i="1"/>
  <c r="J26" i="1" s="1"/>
  <c r="D26" i="1"/>
  <c r="E26" i="1" s="1"/>
  <c r="AD25" i="1"/>
  <c r="H25" i="1"/>
  <c r="AG24" i="1"/>
  <c r="AF24" i="1"/>
  <c r="AC24" i="1"/>
  <c r="AD24" i="1" s="1"/>
  <c r="X24" i="1"/>
  <c r="Y24" i="1" s="1"/>
  <c r="S24" i="1"/>
  <c r="T24" i="1" s="1"/>
  <c r="N24" i="1"/>
  <c r="O24" i="1" s="1"/>
  <c r="I24" i="1"/>
  <c r="J24" i="1" s="1"/>
  <c r="E24" i="1"/>
  <c r="D24" i="1"/>
  <c r="AA23" i="1"/>
  <c r="AA72" i="1" s="1"/>
  <c r="X23" i="1"/>
  <c r="Y23" i="1" s="1"/>
  <c r="I23" i="1"/>
  <c r="J23" i="1" s="1"/>
  <c r="H23" i="1"/>
  <c r="G23" i="1"/>
  <c r="G27" i="1" s="1"/>
  <c r="B23" i="1"/>
  <c r="B28" i="1" s="1"/>
  <c r="AG22" i="1"/>
  <c r="AF22" i="1"/>
  <c r="AH22" i="1" s="1"/>
  <c r="AI22" i="1" s="1"/>
  <c r="AC22" i="1"/>
  <c r="AD22" i="1" s="1"/>
  <c r="X22" i="1"/>
  <c r="Y22" i="1" s="1"/>
  <c r="T22" i="1"/>
  <c r="S22" i="1"/>
  <c r="N22" i="1"/>
  <c r="O22" i="1" s="1"/>
  <c r="J22" i="1"/>
  <c r="I22" i="1"/>
  <c r="D22" i="1"/>
  <c r="E22" i="1" s="1"/>
  <c r="AF21" i="1"/>
  <c r="AF23" i="1" s="1"/>
  <c r="AC21" i="1"/>
  <c r="AD21" i="1" s="1"/>
  <c r="AA21" i="1"/>
  <c r="V21" i="1"/>
  <c r="V23" i="1" s="1"/>
  <c r="V25" i="1" s="1"/>
  <c r="Q21" i="1"/>
  <c r="L21" i="1"/>
  <c r="L23" i="1" s="1"/>
  <c r="I21" i="1"/>
  <c r="J21" i="1" s="1"/>
  <c r="G21" i="1"/>
  <c r="B21" i="1"/>
  <c r="AG20" i="1"/>
  <c r="AF20" i="1"/>
  <c r="AH20" i="1" s="1"/>
  <c r="AI20" i="1" s="1"/>
  <c r="AC20" i="1"/>
  <c r="X20" i="1"/>
  <c r="S20" i="1"/>
  <c r="N20" i="1"/>
  <c r="O20" i="1" s="1"/>
  <c r="J20" i="1"/>
  <c r="I20" i="1"/>
  <c r="D20" i="1"/>
  <c r="E20" i="1" s="1"/>
  <c r="AG19" i="1"/>
  <c r="AF19" i="1"/>
  <c r="X19" i="1"/>
  <c r="S19" i="1"/>
  <c r="N19" i="1"/>
  <c r="I19" i="1"/>
  <c r="J19" i="1" s="1"/>
  <c r="D19" i="1"/>
  <c r="AG18" i="1"/>
  <c r="AH18" i="1" s="1"/>
  <c r="AI18" i="1" s="1"/>
  <c r="AF18" i="1"/>
  <c r="AC18" i="1"/>
  <c r="AD18" i="1" s="1"/>
  <c r="Y18" i="1"/>
  <c r="X18" i="1"/>
  <c r="T18" i="1"/>
  <c r="S18" i="1"/>
  <c r="N18" i="1"/>
  <c r="O18" i="1" s="1"/>
  <c r="I18" i="1"/>
  <c r="J18" i="1" s="1"/>
  <c r="E18" i="1"/>
  <c r="D18" i="1"/>
  <c r="AG17" i="1"/>
  <c r="AH17" i="1" s="1"/>
  <c r="AI17" i="1" s="1"/>
  <c r="AF17" i="1"/>
  <c r="AB17" i="1"/>
  <c r="AB21" i="1" s="1"/>
  <c r="AB23" i="1" s="1"/>
  <c r="AB28" i="1" s="1"/>
  <c r="AB31" i="1" s="1"/>
  <c r="W17" i="1"/>
  <c r="W21" i="1" s="1"/>
  <c r="W23" i="1" s="1"/>
  <c r="R17" i="1"/>
  <c r="S17" i="1" s="1"/>
  <c r="T17" i="1" s="1"/>
  <c r="N17" i="1"/>
  <c r="O17" i="1" s="1"/>
  <c r="M17" i="1"/>
  <c r="M21" i="1" s="1"/>
  <c r="M23" i="1" s="1"/>
  <c r="I17" i="1"/>
  <c r="J17" i="1" s="1"/>
  <c r="H17" i="1"/>
  <c r="H21" i="1" s="1"/>
  <c r="D17" i="1"/>
  <c r="E17" i="1" s="1"/>
  <c r="C17" i="1"/>
  <c r="C21" i="1" s="1"/>
  <c r="AG16" i="1"/>
  <c r="AG21" i="1" s="1"/>
  <c r="AG23" i="1" s="1"/>
  <c r="AG28" i="1" s="1"/>
  <c r="AG31" i="1" s="1"/>
  <c r="AF16" i="1"/>
  <c r="AD16" i="1"/>
  <c r="AC16" i="1"/>
  <c r="X16" i="1"/>
  <c r="Y16" i="1" s="1"/>
  <c r="T16" i="1"/>
  <c r="S16" i="1"/>
  <c r="N16" i="1"/>
  <c r="O16" i="1" s="1"/>
  <c r="J16" i="1"/>
  <c r="I16" i="1"/>
  <c r="D16" i="1"/>
  <c r="E16" i="1" s="1"/>
  <c r="AG15" i="1"/>
  <c r="AF15" i="1"/>
  <c r="AH15" i="1" s="1"/>
  <c r="AI15" i="1" s="1"/>
  <c r="AC15" i="1"/>
  <c r="AD15" i="1" s="1"/>
  <c r="X15" i="1"/>
  <c r="Y15" i="1" s="1"/>
  <c r="T15" i="1"/>
  <c r="S15" i="1"/>
  <c r="N15" i="1"/>
  <c r="O15" i="1" s="1"/>
  <c r="J15" i="1"/>
  <c r="I15" i="1"/>
  <c r="E15" i="1"/>
  <c r="D15" i="1"/>
  <c r="L77" i="1" l="1"/>
  <c r="N77" i="1" s="1"/>
  <c r="O77" i="1" s="1"/>
  <c r="AA78" i="1"/>
  <c r="AC78" i="1" s="1"/>
  <c r="AD78" i="1" s="1"/>
  <c r="AA77" i="1"/>
  <c r="AC77" i="1" s="1"/>
  <c r="AD77" i="1" s="1"/>
  <c r="G78" i="1"/>
  <c r="I78" i="1" s="1"/>
  <c r="J78" i="1" s="1"/>
  <c r="G77" i="1"/>
  <c r="I77" i="1" s="1"/>
  <c r="J77" i="1" s="1"/>
  <c r="S61" i="1"/>
  <c r="T61" i="1" s="1"/>
  <c r="AC62" i="1"/>
  <c r="AD62" i="1" s="1"/>
  <c r="S63" i="1"/>
  <c r="T63" i="1" s="1"/>
  <c r="S59" i="1"/>
  <c r="T59" i="1" s="1"/>
  <c r="N60" i="1"/>
  <c r="O60" i="1" s="1"/>
  <c r="D61" i="1"/>
  <c r="E61" i="1" s="1"/>
  <c r="N61" i="1"/>
  <c r="O61" i="1" s="1"/>
  <c r="N62" i="1"/>
  <c r="O62" i="1" s="1"/>
  <c r="X62" i="1"/>
  <c r="D63" i="1"/>
  <c r="E63" i="1" s="1"/>
  <c r="N63" i="1"/>
  <c r="O63" i="1" s="1"/>
  <c r="V34" i="1"/>
  <c r="V32" i="1"/>
  <c r="AH76" i="1"/>
  <c r="AI76" i="1" s="1"/>
  <c r="AH23" i="1"/>
  <c r="AI23" i="1" s="1"/>
  <c r="AF28" i="1"/>
  <c r="AG34" i="1"/>
  <c r="AG35" i="1" s="1"/>
  <c r="AG32" i="1"/>
  <c r="L27" i="1"/>
  <c r="O27" i="1" s="1"/>
  <c r="L28" i="1"/>
  <c r="L25" i="1"/>
  <c r="N23" i="1"/>
  <c r="O23" i="1" s="1"/>
  <c r="C23" i="1"/>
  <c r="D21" i="1"/>
  <c r="E21" i="1" s="1"/>
  <c r="AH21" i="1"/>
  <c r="AI21" i="1" s="1"/>
  <c r="AA27" i="1"/>
  <c r="AD27" i="1" s="1"/>
  <c r="AA28" i="1"/>
  <c r="AF59" i="1"/>
  <c r="AC23" i="1"/>
  <c r="AD23" i="1" s="1"/>
  <c r="AG59" i="1"/>
  <c r="AF71" i="1"/>
  <c r="AH71" i="1" s="1"/>
  <c r="AI71" i="1" s="1"/>
  <c r="M28" i="1"/>
  <c r="M31" i="1" s="1"/>
  <c r="M27" i="1"/>
  <c r="N21" i="1"/>
  <c r="O21" i="1" s="1"/>
  <c r="AF72" i="1"/>
  <c r="AH72" i="1" s="1"/>
  <c r="AI72" i="1" s="1"/>
  <c r="AF25" i="1"/>
  <c r="AH24" i="1"/>
  <c r="AI24" i="1" s="1"/>
  <c r="AF52" i="1"/>
  <c r="AH52" i="1" s="1"/>
  <c r="AI52" i="1" s="1"/>
  <c r="AG78" i="1"/>
  <c r="AG27" i="1"/>
  <c r="I62" i="1"/>
  <c r="J62" i="1" s="1"/>
  <c r="I68" i="1"/>
  <c r="J68" i="1" s="1"/>
  <c r="J27" i="1"/>
  <c r="AF69" i="1"/>
  <c r="AH69" i="1" s="1"/>
  <c r="AI69" i="1" s="1"/>
  <c r="G71" i="1"/>
  <c r="I71" i="1" s="1"/>
  <c r="J71" i="1" s="1"/>
  <c r="Q23" i="1"/>
  <c r="H28" i="1"/>
  <c r="H31" i="1" s="1"/>
  <c r="H27" i="1"/>
  <c r="G25" i="1"/>
  <c r="J25" i="1" s="1"/>
  <c r="G28" i="1"/>
  <c r="B78" i="1"/>
  <c r="D78" i="1" s="1"/>
  <c r="E78" i="1" s="1"/>
  <c r="B77" i="1"/>
  <c r="D77" i="1" s="1"/>
  <c r="E77" i="1" s="1"/>
  <c r="B70" i="1"/>
  <c r="E70" i="1" s="1"/>
  <c r="D67" i="1"/>
  <c r="E67" i="1" s="1"/>
  <c r="B72" i="1"/>
  <c r="D72" i="1" s="1"/>
  <c r="E72" i="1" s="1"/>
  <c r="V77" i="1"/>
  <c r="X77" i="1" s="1"/>
  <c r="Y77" i="1" s="1"/>
  <c r="AF75" i="1"/>
  <c r="AF78" i="1" s="1"/>
  <c r="V78" i="1"/>
  <c r="X78" i="1" s="1"/>
  <c r="Y78" i="1" s="1"/>
  <c r="AF27" i="1"/>
  <c r="R21" i="1"/>
  <c r="R23" i="1" s="1"/>
  <c r="B35" i="1"/>
  <c r="B32" i="1"/>
  <c r="AF49" i="1"/>
  <c r="AH49" i="1" s="1"/>
  <c r="AI49" i="1" s="1"/>
  <c r="AG71" i="1"/>
  <c r="AG49" i="1"/>
  <c r="AF60" i="1"/>
  <c r="AH60" i="1" s="1"/>
  <c r="AI60" i="1" s="1"/>
  <c r="I60" i="1"/>
  <c r="J60" i="1" s="1"/>
  <c r="V70" i="1"/>
  <c r="Y70" i="1" s="1"/>
  <c r="AH16" i="1"/>
  <c r="AI16" i="1" s="1"/>
  <c r="W28" i="1"/>
  <c r="W31" i="1" s="1"/>
  <c r="W25" i="1"/>
  <c r="Y25" i="1" s="1"/>
  <c r="AH19" i="1"/>
  <c r="AI19" i="1" s="1"/>
  <c r="M25" i="1"/>
  <c r="AG60" i="1"/>
  <c r="AC61" i="1"/>
  <c r="X67" i="1"/>
  <c r="Y67" i="1" s="1"/>
  <c r="V71" i="1"/>
  <c r="X71" i="1" s="1"/>
  <c r="Y71" i="1" s="1"/>
  <c r="AA70" i="1"/>
  <c r="AD70" i="1" s="1"/>
  <c r="AG25" i="1"/>
  <c r="AC67" i="1"/>
  <c r="AD67" i="1" s="1"/>
  <c r="I69" i="1"/>
  <c r="AG77" i="1"/>
  <c r="X17" i="1"/>
  <c r="Y17" i="1" s="1"/>
  <c r="I59" i="1"/>
  <c r="J59" i="1" s="1"/>
  <c r="G70" i="1"/>
  <c r="J70" i="1" s="1"/>
  <c r="AF67" i="1"/>
  <c r="X68" i="1"/>
  <c r="Y68" i="1" s="1"/>
  <c r="Q71" i="1"/>
  <c r="S71" i="1" s="1"/>
  <c r="T71" i="1" s="1"/>
  <c r="X21" i="1"/>
  <c r="Y21" i="1" s="1"/>
  <c r="D23" i="1"/>
  <c r="E23" i="1" s="1"/>
  <c r="B25" i="1"/>
  <c r="AG63" i="1"/>
  <c r="AH63" i="1" s="1"/>
  <c r="AI63" i="1" s="1"/>
  <c r="AB72" i="1"/>
  <c r="AC72" i="1" s="1"/>
  <c r="AD72" i="1" s="1"/>
  <c r="AF79" i="1"/>
  <c r="AH79" i="1" s="1"/>
  <c r="AI79" i="1" s="1"/>
  <c r="AC17" i="1"/>
  <c r="AD17" i="1" s="1"/>
  <c r="AF62" i="1"/>
  <c r="AH62" i="1" s="1"/>
  <c r="AI62" i="1" s="1"/>
  <c r="I63" i="1"/>
  <c r="J63" i="1" s="1"/>
  <c r="Q78" i="1"/>
  <c r="S78" i="1" s="1"/>
  <c r="T78" i="1" s="1"/>
  <c r="Q77" i="1"/>
  <c r="S77" i="1" s="1"/>
  <c r="T77" i="1" s="1"/>
  <c r="AG76" i="1"/>
  <c r="L78" i="1"/>
  <c r="N78" i="1" s="1"/>
  <c r="O78" i="1" s="1"/>
  <c r="W34" i="1" l="1"/>
  <c r="W35" i="1" s="1"/>
  <c r="W32" i="1"/>
  <c r="AI25" i="1"/>
  <c r="X28" i="1"/>
  <c r="Y28" i="1" s="1"/>
  <c r="AF77" i="1"/>
  <c r="AH77" i="1" s="1"/>
  <c r="AI77" i="1" s="1"/>
  <c r="AH75" i="1"/>
  <c r="AI75" i="1" s="1"/>
  <c r="Q28" i="1"/>
  <c r="S23" i="1"/>
  <c r="T23" i="1" s="1"/>
  <c r="Q27" i="1"/>
  <c r="T27" i="1" s="1"/>
  <c r="Q25" i="1"/>
  <c r="T25" i="1" s="1"/>
  <c r="X31" i="1"/>
  <c r="Y31" i="1" s="1"/>
  <c r="AH59" i="1"/>
  <c r="AI59" i="1" s="1"/>
  <c r="AA31" i="1"/>
  <c r="AC28" i="1"/>
  <c r="AD28" i="1" s="1"/>
  <c r="C25" i="1"/>
  <c r="E25" i="1" s="1"/>
  <c r="C28" i="1"/>
  <c r="C27" i="1"/>
  <c r="E27" i="1" s="1"/>
  <c r="Y32" i="1"/>
  <c r="O25" i="1"/>
  <c r="L31" i="1"/>
  <c r="N28" i="1"/>
  <c r="O28" i="1" s="1"/>
  <c r="G31" i="1"/>
  <c r="I28" i="1"/>
  <c r="J28" i="1" s="1"/>
  <c r="R28" i="1"/>
  <c r="R31" i="1" s="1"/>
  <c r="R27" i="1"/>
  <c r="R25" i="1"/>
  <c r="AH78" i="1"/>
  <c r="AI78" i="1" s="1"/>
  <c r="AF31" i="1"/>
  <c r="AH28" i="1"/>
  <c r="AI28" i="1" s="1"/>
  <c r="AI27" i="1"/>
  <c r="H34" i="1"/>
  <c r="H35" i="1" s="1"/>
  <c r="H32" i="1"/>
  <c r="S21" i="1"/>
  <c r="T21" i="1" s="1"/>
  <c r="AH67" i="1"/>
  <c r="AI67" i="1" s="1"/>
  <c r="AF70" i="1"/>
  <c r="AI70" i="1" s="1"/>
  <c r="M32" i="1"/>
  <c r="M34" i="1"/>
  <c r="M35" i="1" s="1"/>
  <c r="X34" i="1"/>
  <c r="Y34" i="1" s="1"/>
  <c r="V35" i="1"/>
  <c r="Y35" i="1" s="1"/>
  <c r="I31" i="1" l="1"/>
  <c r="J31" i="1" s="1"/>
  <c r="G32" i="1"/>
  <c r="J32" i="1" s="1"/>
  <c r="G34" i="1"/>
  <c r="N31" i="1"/>
  <c r="O31" i="1" s="1"/>
  <c r="L32" i="1"/>
  <c r="O32" i="1" s="1"/>
  <c r="L34" i="1"/>
  <c r="S28" i="1"/>
  <c r="T28" i="1" s="1"/>
  <c r="Q31" i="1"/>
  <c r="C31" i="1"/>
  <c r="D28" i="1"/>
  <c r="E28" i="1" s="1"/>
  <c r="AH31" i="1"/>
  <c r="AI31" i="1" s="1"/>
  <c r="AF34" i="1"/>
  <c r="AF32" i="1"/>
  <c r="AI32" i="1" s="1"/>
  <c r="R34" i="1"/>
  <c r="R35" i="1" s="1"/>
  <c r="R32" i="1"/>
  <c r="AC31" i="1"/>
  <c r="AD31" i="1" s="1"/>
  <c r="AA32" i="1"/>
  <c r="AD32" i="1" s="1"/>
  <c r="AA34" i="1"/>
  <c r="AF35" i="1" l="1"/>
  <c r="AI35" i="1" s="1"/>
  <c r="AH34" i="1"/>
  <c r="AI34" i="1" s="1"/>
  <c r="C34" i="1"/>
  <c r="C32" i="1"/>
  <c r="E32" i="1" s="1"/>
  <c r="D31" i="1"/>
  <c r="E31" i="1" s="1"/>
  <c r="Q32" i="1"/>
  <c r="T32" i="1" s="1"/>
  <c r="Q34" i="1"/>
  <c r="S31" i="1"/>
  <c r="T31" i="1" s="1"/>
  <c r="AA35" i="1"/>
  <c r="AD35" i="1" s="1"/>
  <c r="AC34" i="1"/>
  <c r="AD34" i="1" s="1"/>
  <c r="L35" i="1"/>
  <c r="O35" i="1" s="1"/>
  <c r="N34" i="1"/>
  <c r="O34" i="1" s="1"/>
  <c r="G35" i="1"/>
  <c r="J35" i="1" s="1"/>
  <c r="I34" i="1"/>
  <c r="J34" i="1" s="1"/>
  <c r="Q35" i="1" l="1"/>
  <c r="T35" i="1" s="1"/>
  <c r="S34" i="1"/>
  <c r="T34" i="1" s="1"/>
  <c r="C35" i="1"/>
  <c r="E35" i="1" s="1"/>
  <c r="D34" i="1"/>
  <c r="E34" i="1" s="1"/>
</calcChain>
</file>

<file path=xl/sharedStrings.xml><?xml version="1.0" encoding="utf-8"?>
<sst xmlns="http://schemas.openxmlformats.org/spreadsheetml/2006/main" count="115" uniqueCount="78">
  <si>
    <t>REGION  I</t>
  </si>
  <si>
    <t>Financial Profile as of June 30, 2023</t>
  </si>
  <si>
    <t>With Comparative Figures as of June 30, 2022</t>
  </si>
  <si>
    <t>(In Thousand)</t>
  </si>
  <si>
    <t>CENPELCO</t>
  </si>
  <si>
    <t>INEC</t>
  </si>
  <si>
    <t>ISECO</t>
  </si>
  <si>
    <t>LUELCO</t>
  </si>
  <si>
    <t>PANELCO  I</t>
  </si>
  <si>
    <t>PANELCO III</t>
  </si>
  <si>
    <t>T O T A L</t>
  </si>
  <si>
    <t>Inc. / (Dec.)</t>
  </si>
  <si>
    <t>June</t>
  </si>
  <si>
    <t>Amount</t>
  </si>
  <si>
    <t>Percent</t>
  </si>
  <si>
    <t>STATEMENT OF OPERATIONS</t>
  </si>
  <si>
    <t xml:space="preserve">  Total Bills</t>
  </si>
  <si>
    <t xml:space="preserve">  Less:  RFSC</t>
  </si>
  <si>
    <t xml:space="preserve">            Universal Charge/FIT-All</t>
  </si>
  <si>
    <t xml:space="preserve">            Value Added Tax</t>
  </si>
  <si>
    <t xml:space="preserve">            Other Taxes</t>
  </si>
  <si>
    <t xml:space="preserve">            Others</t>
  </si>
  <si>
    <t xml:space="preserve">  Net Operating Revenue</t>
  </si>
  <si>
    <t xml:space="preserve">  Add:  Other Revenue</t>
  </si>
  <si>
    <t xml:space="preserve">  Total </t>
  </si>
  <si>
    <t xml:space="preserve">  Power Cost</t>
  </si>
  <si>
    <t xml:space="preserve">  %</t>
  </si>
  <si>
    <t xml:space="preserve">  Non-Power Cost</t>
  </si>
  <si>
    <t xml:space="preserve">  Operating Margin (Loss)</t>
  </si>
  <si>
    <t xml:space="preserve">  Depreciation Expenses</t>
  </si>
  <si>
    <t xml:space="preserve">  Interest Expenses</t>
  </si>
  <si>
    <t xml:space="preserve">  Net Operating Margin</t>
  </si>
  <si>
    <t xml:space="preserve">  Other Expenses</t>
  </si>
  <si>
    <t xml:space="preserve">  Net Margin (Loss)</t>
  </si>
  <si>
    <t>FINANCIAL DATA</t>
  </si>
  <si>
    <t xml:space="preserve">  Cash- General Fund</t>
  </si>
  <si>
    <t xml:space="preserve">  Sinking Fund-Loan Fund  </t>
  </si>
  <si>
    <t xml:space="preserve">  Sinking Fund-RF/RFSC</t>
  </si>
  <si>
    <t xml:space="preserve">  A/R - Energy Sales</t>
  </si>
  <si>
    <t xml:space="preserve">            Energy</t>
  </si>
  <si>
    <t xml:space="preserve">            RFSC</t>
  </si>
  <si>
    <t xml:space="preserve">            UC</t>
  </si>
  <si>
    <t xml:space="preserve">            VAT</t>
  </si>
  <si>
    <t xml:space="preserve">            FRANCHISE, BUSINESS, RPT &amp; OTHER TAXES</t>
  </si>
  <si>
    <t xml:space="preserve">    Amount</t>
  </si>
  <si>
    <t xml:space="preserve">    No. of Month's Sales</t>
  </si>
  <si>
    <t xml:space="preserve">  A/P - Power</t>
  </si>
  <si>
    <t xml:space="preserve">    No. of Month's Purchases</t>
  </si>
  <si>
    <t xml:space="preserve">  Ave. Monthly Power Payments</t>
  </si>
  <si>
    <t xml:space="preserve">  Advances to Officers &amp; Employees</t>
  </si>
  <si>
    <t xml:space="preserve">  Remittance to PSALM</t>
  </si>
  <si>
    <t xml:space="preserve">  Reinvestment Fund/RFSC</t>
  </si>
  <si>
    <t xml:space="preserve">  NEA Loan </t>
  </si>
  <si>
    <t xml:space="preserve">       Amount Due</t>
  </si>
  <si>
    <t xml:space="preserve">       Payment</t>
  </si>
  <si>
    <t xml:space="preserve">       No. of Quarters (Advance)/Arrears</t>
  </si>
  <si>
    <t xml:space="preserve">       Loan Amort. (Advance)/Arrears</t>
  </si>
  <si>
    <t xml:space="preserve">  Outstanding Loan</t>
  </si>
  <si>
    <t>STATISTICAL DATA</t>
  </si>
  <si>
    <t xml:space="preserve">  MWH Generated/Purchased</t>
  </si>
  <si>
    <t xml:space="preserve">  MWH Sales</t>
  </si>
  <si>
    <t xml:space="preserve">  MWH Coop Consumption</t>
  </si>
  <si>
    <t xml:space="preserve">  Systems Loss (%)</t>
  </si>
  <si>
    <t xml:space="preserve"> </t>
  </si>
  <si>
    <t xml:space="preserve">  Average Systems Rate (P)</t>
  </si>
  <si>
    <t xml:space="preserve">  Average Power Cost (P)</t>
  </si>
  <si>
    <t xml:space="preserve">  Average Collection Period</t>
  </si>
  <si>
    <t xml:space="preserve">  Number of Consumers</t>
  </si>
  <si>
    <t xml:space="preserve">  Number of Employees-Actual</t>
  </si>
  <si>
    <t xml:space="preserve">  No. of Consumers per Employee</t>
  </si>
  <si>
    <t xml:space="preserve">  Non-Power Cost/Consumer</t>
  </si>
  <si>
    <t xml:space="preserve">  Peak Load</t>
  </si>
  <si>
    <t xml:space="preserve">  2022 Perf. Assessment Rating/Class</t>
  </si>
  <si>
    <t>A - Mega Large</t>
  </si>
  <si>
    <t>AA - Mega Large</t>
  </si>
  <si>
    <t>AAA - Mega Large</t>
  </si>
  <si>
    <t xml:space="preserve">  Average Collection Efficiency (%)*</t>
  </si>
  <si>
    <t>*Average Collection Efficiency Includes outstanding power bills of member-consumer-owners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</si>
</sst>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000"/>
    <numFmt numFmtId="165" formatCode="0.00000000"/>
    <numFmt numFmtId="166" formatCode="_(* #,##0_);_(* \(#,##0\);_(* &quot;-&quot;??_);_(@_)"/>
    <numFmt numFmtId="167" formatCode="0.00_)"/>
  </numFmts>
  <fonts count="7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 applyAlignment="1">
      <alignment horizontal="left"/>
    </xf>
    <xf numFmtId="166" fontId="2" fillId="0" borderId="0" xfId="1" applyNumberFormat="1" applyFont="1" applyFill="1"/>
    <xf numFmtId="43" fontId="2" fillId="0" borderId="0" xfId="1" applyNumberFormat="1" applyFont="1" applyFill="1"/>
    <xf numFmtId="166" fontId="2" fillId="0" borderId="0" xfId="0" applyNumberFormat="1" applyFont="1"/>
    <xf numFmtId="166" fontId="5" fillId="0" borderId="0" xfId="1" applyNumberFormat="1" applyFont="1" applyFill="1" applyBorder="1" applyAlignment="1">
      <alignment horizontal="right" vertical="center" wrapText="1" readingOrder="1"/>
    </xf>
    <xf numFmtId="0" fontId="2" fillId="0" borderId="0" xfId="0" applyFont="1" applyAlignment="1">
      <alignment horizontal="left"/>
    </xf>
    <xf numFmtId="43" fontId="2" fillId="0" borderId="0" xfId="1" applyFont="1" applyFill="1"/>
    <xf numFmtId="167" fontId="2" fillId="0" borderId="0" xfId="0" applyNumberFormat="1" applyFont="1"/>
    <xf numFmtId="166" fontId="2" fillId="0" borderId="0" xfId="1" applyNumberFormat="1" applyFont="1" applyFill="1" applyAlignment="1">
      <alignment horizontal="right"/>
    </xf>
    <xf numFmtId="43" fontId="2" fillId="0" borderId="0" xfId="1" applyFont="1" applyFill="1" applyAlignment="1">
      <alignment horizontal="left"/>
    </xf>
    <xf numFmtId="37" fontId="2" fillId="0" borderId="0" xfId="0" applyNumberFormat="1" applyFont="1"/>
    <xf numFmtId="39" fontId="2" fillId="0" borderId="0" xfId="0" applyNumberFormat="1" applyFont="1"/>
    <xf numFmtId="43" fontId="2" fillId="0" borderId="0" xfId="0" applyNumberFormat="1" applyFont="1"/>
    <xf numFmtId="43" fontId="2" fillId="0" borderId="0" xfId="1" applyNumberFormat="1" applyFont="1" applyFill="1" applyAlignment="1">
      <alignment horizontal="right"/>
    </xf>
    <xf numFmtId="43" fontId="6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left"/>
    </xf>
    <xf numFmtId="43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SEPTEMBER%20with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01\abi\Balance%20Sheet\2009%20Balance%20Sheet\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MAR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ALL%20FILES\AAA\USB%201\MARCH%202020%20FILES%20(KPS%20&amp;%20FP)\TREASURY\2023\EC%20Financial%20Profile%20063023_MCS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My%20Drive\AAA\USB%201\MARCH%202020%20FILES%20(KPS%20&amp;%20FP)\TREASURY\2022\EC%20Outstanding_June2022_MCS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My%20Drive\USB%202\USB%201\MARCH%202020%20FILES%20(KPS%20&amp;%20FP)\TREASURY\MCSO-EC%20FINANCIAL%20PROFILE_063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Admin\Documents\COB%20Evaluation\Financial%20Profile\2023\Q2\Consolidated%20Financial%20Profile%20as%20of%20June%2030,%202023%20as%20of%20Nov%2030,%20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My%20Drive\AAA\USB%201\MARCH%202020%20FILES%20(KPS%20&amp;%20FP)\ABI\2021\FP\TECHNICAL%20Operations%202nd%20Quarter%20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Default.Default-THINK\Downloads\work%20from%20home\reference\ECFMSS\2020%20Financial%20Profile\March%202019%20Financial%20Pro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 PROFITABILITY bos (outlook)"/>
      <sheetName val="Debt Service Ratio revised"/>
      <sheetName val="WORKING CAPITAL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REG6"/>
      <sheetName val="REG7"/>
      <sheetName val="REG8"/>
      <sheetName val="TOTAL VISAYAS"/>
      <sheetName val="REG9"/>
      <sheetName val="ARMM"/>
      <sheetName val="REG10"/>
      <sheetName val="CARAGA"/>
      <sheetName val="REG11"/>
      <sheetName val="REG12"/>
      <sheetName val="TOTAL MINDANAO"/>
      <sheetName val="SUMMARY ok"/>
      <sheetName val="executive summ ok"/>
      <sheetName val="ECs PROFITABILITY ok"/>
      <sheetName val="RESULTS OF OPERATIONS front) ok"/>
      <sheetName val="RESULTS OF OPERATIONS PER REGok"/>
      <sheetName val="TOP GROSSER OK"/>
      <sheetName val="TOP GAINERS OK"/>
      <sheetName val="TOP LOSERS OK"/>
      <sheetName val="TOP NO. OF CONSUMERS OK"/>
      <sheetName val="main"/>
      <sheetName val="main (2)"/>
      <sheetName val="main (3)"/>
      <sheetName val="Sheet1"/>
      <sheetName val="KPI"/>
      <sheetName val="Parameters"/>
    </sheetNames>
    <sheetDataSet>
      <sheetData sheetId="0" refreshError="1"/>
      <sheetData sheetId="1" refreshError="1">
        <row r="9">
          <cell r="B9" t="str">
            <v>INEC</v>
          </cell>
          <cell r="D9">
            <v>11960</v>
          </cell>
        </row>
        <row r="10">
          <cell r="B10" t="str">
            <v>ISECO</v>
          </cell>
          <cell r="D10">
            <v>97863.651599999983</v>
          </cell>
        </row>
        <row r="11">
          <cell r="B11" t="str">
            <v>LUELCO</v>
          </cell>
          <cell r="D11">
            <v>62594.862399999984</v>
          </cell>
        </row>
        <row r="12">
          <cell r="B12" t="str">
            <v>CENPELCO</v>
          </cell>
          <cell r="D12">
            <v>137720</v>
          </cell>
        </row>
        <row r="13">
          <cell r="B13" t="str">
            <v>PANELCO I</v>
          </cell>
          <cell r="D13">
            <v>16160.77919999999</v>
          </cell>
        </row>
        <row r="14">
          <cell r="B14" t="str">
            <v>PANELCO III</v>
          </cell>
          <cell r="D14">
            <v>146571.098</v>
          </cell>
        </row>
        <row r="15">
          <cell r="B15" t="str">
            <v>REGION I</v>
          </cell>
        </row>
        <row r="16">
          <cell r="B16" t="str">
            <v>ABRECO</v>
          </cell>
          <cell r="D16">
            <v>-52075.851599999995</v>
          </cell>
        </row>
        <row r="17">
          <cell r="B17" t="str">
            <v>BENECO</v>
          </cell>
          <cell r="D17">
            <v>7712.4835000000894</v>
          </cell>
        </row>
        <row r="18">
          <cell r="B18" t="str">
            <v>MOPRECO</v>
          </cell>
          <cell r="D18">
            <v>5622.4952000000048</v>
          </cell>
        </row>
        <row r="19">
          <cell r="B19" t="str">
            <v>IFELCO</v>
          </cell>
          <cell r="D19">
            <v>4763</v>
          </cell>
        </row>
        <row r="20">
          <cell r="B20" t="str">
            <v>KAELCO</v>
          </cell>
          <cell r="D20">
            <v>23902.310499999992</v>
          </cell>
        </row>
        <row r="21">
          <cell r="B21" t="str">
            <v>CAR</v>
          </cell>
        </row>
        <row r="22">
          <cell r="B22" t="str">
            <v>BATANELCO</v>
          </cell>
          <cell r="D22">
            <v>3423</v>
          </cell>
        </row>
        <row r="23">
          <cell r="B23" t="str">
            <v>CAGELCO I</v>
          </cell>
          <cell r="D23">
            <v>82509</v>
          </cell>
        </row>
        <row r="24">
          <cell r="B24" t="str">
            <v>CAGELCO II</v>
          </cell>
          <cell r="D24">
            <v>33459.601459200028</v>
          </cell>
        </row>
        <row r="25">
          <cell r="B25" t="str">
            <v>ISELCO I</v>
          </cell>
          <cell r="D25">
            <v>251665.51429209998</v>
          </cell>
        </row>
        <row r="26">
          <cell r="B26" t="str">
            <v>ISELCO II</v>
          </cell>
          <cell r="D26">
            <v>65080</v>
          </cell>
        </row>
        <row r="27">
          <cell r="B27" t="str">
            <v>NUVELCO</v>
          </cell>
          <cell r="D27">
            <v>0</v>
          </cell>
        </row>
        <row r="28">
          <cell r="B28" t="str">
            <v>QUIRELCO</v>
          </cell>
          <cell r="D28">
            <v>10771</v>
          </cell>
        </row>
        <row r="29">
          <cell r="B29" t="str">
            <v>REGION II</v>
          </cell>
        </row>
        <row r="30">
          <cell r="B30" t="str">
            <v>AURELCO</v>
          </cell>
          <cell r="D30">
            <v>26509</v>
          </cell>
        </row>
        <row r="31">
          <cell r="B31" t="str">
            <v>PENELCO</v>
          </cell>
          <cell r="D31">
            <v>122966</v>
          </cell>
        </row>
        <row r="32">
          <cell r="B32" t="str">
            <v>NEECO I</v>
          </cell>
          <cell r="D32">
            <v>114800.17079999996</v>
          </cell>
        </row>
        <row r="33">
          <cell r="B33" t="str">
            <v>NEECO II - Area I</v>
          </cell>
          <cell r="D33">
            <v>42601</v>
          </cell>
        </row>
        <row r="34">
          <cell r="B34" t="str">
            <v>NEECO II - Area II</v>
          </cell>
          <cell r="D34">
            <v>62162</v>
          </cell>
        </row>
        <row r="35">
          <cell r="B35" t="str">
            <v>PELCO I</v>
          </cell>
          <cell r="D35">
            <v>151111</v>
          </cell>
        </row>
        <row r="36">
          <cell r="B36" t="str">
            <v>PELCO II</v>
          </cell>
          <cell r="D36">
            <v>111100.16669999994</v>
          </cell>
        </row>
        <row r="37">
          <cell r="B37" t="str">
            <v>PELCO III</v>
          </cell>
          <cell r="D37">
            <v>-27459</v>
          </cell>
        </row>
        <row r="38">
          <cell r="B38" t="str">
            <v>PRESCO</v>
          </cell>
          <cell r="D38">
            <v>13662</v>
          </cell>
        </row>
        <row r="39">
          <cell r="B39" t="str">
            <v>SAJELCO</v>
          </cell>
          <cell r="D39">
            <v>20116.282799999986</v>
          </cell>
        </row>
        <row r="40">
          <cell r="B40" t="str">
            <v>TARELCO I</v>
          </cell>
          <cell r="D40">
            <v>119125</v>
          </cell>
        </row>
        <row r="41">
          <cell r="B41" t="str">
            <v>TARELCO II</v>
          </cell>
          <cell r="D41">
            <v>61077</v>
          </cell>
        </row>
        <row r="42">
          <cell r="B42" t="str">
            <v>ZAMECO I</v>
          </cell>
          <cell r="D42">
            <v>56876</v>
          </cell>
        </row>
        <row r="43">
          <cell r="B43" t="str">
            <v>ZAMECO II</v>
          </cell>
          <cell r="D43">
            <v>35227.535200000042</v>
          </cell>
        </row>
        <row r="44">
          <cell r="B44" t="str">
            <v>REGION III</v>
          </cell>
        </row>
        <row r="45">
          <cell r="B45" t="str">
            <v>BATELEC I</v>
          </cell>
          <cell r="D45">
            <v>233601</v>
          </cell>
        </row>
        <row r="46">
          <cell r="B46" t="str">
            <v>BATELEC II</v>
          </cell>
          <cell r="D46">
            <v>35572</v>
          </cell>
        </row>
        <row r="47">
          <cell r="B47" t="str">
            <v>BISELCO</v>
          </cell>
          <cell r="D47">
            <v>-897</v>
          </cell>
        </row>
        <row r="48">
          <cell r="B48" t="str">
            <v>FLECO</v>
          </cell>
          <cell r="D48">
            <v>34643</v>
          </cell>
        </row>
        <row r="49">
          <cell r="B49" t="str">
            <v>LUBELCO</v>
          </cell>
          <cell r="D49">
            <v>627</v>
          </cell>
        </row>
        <row r="50">
          <cell r="B50" t="str">
            <v>MARELCO</v>
          </cell>
          <cell r="D50">
            <v>4938</v>
          </cell>
        </row>
        <row r="51">
          <cell r="B51" t="str">
            <v>OMECO</v>
          </cell>
          <cell r="D51">
            <v>9649</v>
          </cell>
        </row>
        <row r="52">
          <cell r="B52" t="str">
            <v>ORMECO</v>
          </cell>
          <cell r="D52">
            <v>41334</v>
          </cell>
        </row>
        <row r="53">
          <cell r="B53" t="str">
            <v>PALECO</v>
          </cell>
          <cell r="D53">
            <v>42669</v>
          </cell>
        </row>
        <row r="54">
          <cell r="B54" t="str">
            <v>QUEZELCO I</v>
          </cell>
          <cell r="D54">
            <v>29642.942599999951</v>
          </cell>
        </row>
        <row r="55">
          <cell r="B55" t="str">
            <v xml:space="preserve">QUEZELCO II </v>
          </cell>
          <cell r="D55">
            <v>13390</v>
          </cell>
        </row>
        <row r="56">
          <cell r="B56" t="str">
            <v>TIELCO</v>
          </cell>
          <cell r="D56">
            <v>4315</v>
          </cell>
        </row>
        <row r="57">
          <cell r="B57" t="str">
            <v>ROMELCO</v>
          </cell>
          <cell r="D57">
            <v>7089</v>
          </cell>
        </row>
        <row r="58">
          <cell r="B58" t="str">
            <v>REGION IV</v>
          </cell>
        </row>
        <row r="59">
          <cell r="B59" t="str">
            <v>ALECO</v>
          </cell>
          <cell r="D59">
            <v>0</v>
          </cell>
        </row>
        <row r="60">
          <cell r="B60" t="str">
            <v>CANORECO</v>
          </cell>
          <cell r="D60">
            <v>38582</v>
          </cell>
        </row>
        <row r="61">
          <cell r="B61" t="str">
            <v>CASURECO I</v>
          </cell>
          <cell r="D61">
            <v>371</v>
          </cell>
        </row>
        <row r="62">
          <cell r="B62" t="str">
            <v>CASURECO II</v>
          </cell>
          <cell r="D62">
            <v>99727.500100000063</v>
          </cell>
        </row>
        <row r="63">
          <cell r="B63" t="str">
            <v>CASURECO III</v>
          </cell>
          <cell r="D63">
            <v>22704</v>
          </cell>
        </row>
        <row r="64">
          <cell r="B64" t="str">
            <v>CASURECO IV</v>
          </cell>
          <cell r="D64">
            <v>14270</v>
          </cell>
        </row>
        <row r="65">
          <cell r="B65" t="str">
            <v>FICELCO</v>
          </cell>
          <cell r="D65">
            <v>-5018.0596999999834</v>
          </cell>
        </row>
        <row r="66">
          <cell r="B66" t="str">
            <v>MASELCO</v>
          </cell>
          <cell r="D66">
            <v>10504</v>
          </cell>
        </row>
        <row r="67">
          <cell r="B67" t="str">
            <v>SORECO I</v>
          </cell>
          <cell r="D67">
            <v>20179</v>
          </cell>
        </row>
        <row r="68">
          <cell r="B68" t="str">
            <v>SORECO II</v>
          </cell>
          <cell r="D68">
            <v>19637.282400000026</v>
          </cell>
        </row>
        <row r="69">
          <cell r="B69" t="str">
            <v>TISELCO</v>
          </cell>
          <cell r="D69">
            <v>11728.6014</v>
          </cell>
        </row>
        <row r="70">
          <cell r="B70" t="str">
            <v>REGION V</v>
          </cell>
        </row>
        <row r="71">
          <cell r="B71" t="str">
            <v>AKELCO</v>
          </cell>
          <cell r="D71">
            <v>68343</v>
          </cell>
        </row>
        <row r="72">
          <cell r="B72" t="str">
            <v>ANTECO</v>
          </cell>
          <cell r="D72">
            <v>45561.082599999965</v>
          </cell>
        </row>
        <row r="73">
          <cell r="B73" t="str">
            <v>CAPELCO</v>
          </cell>
          <cell r="D73">
            <v>26895.635299999965</v>
          </cell>
        </row>
        <row r="74">
          <cell r="B74" t="str">
            <v>CENECO</v>
          </cell>
          <cell r="D74">
            <v>-98770.103999999817</v>
          </cell>
        </row>
        <row r="75">
          <cell r="B75" t="str">
            <v>GUIMELCO</v>
          </cell>
          <cell r="D75">
            <v>5825.9418000000005</v>
          </cell>
        </row>
        <row r="76">
          <cell r="B76" t="str">
            <v>ILECO I</v>
          </cell>
          <cell r="D76">
            <v>54022.51640000008</v>
          </cell>
        </row>
        <row r="77">
          <cell r="B77" t="str">
            <v>ILECO II</v>
          </cell>
          <cell r="D77">
            <v>65842</v>
          </cell>
        </row>
        <row r="78">
          <cell r="B78" t="str">
            <v>ILECO III</v>
          </cell>
          <cell r="D78">
            <v>3028.3224000000046</v>
          </cell>
        </row>
        <row r="79">
          <cell r="B79" t="str">
            <v>NOCECO</v>
          </cell>
          <cell r="D79">
            <v>32519.346799999941</v>
          </cell>
        </row>
        <row r="80">
          <cell r="B80" t="str">
            <v>NONECO</v>
          </cell>
          <cell r="D80">
            <v>68861</v>
          </cell>
        </row>
        <row r="81">
          <cell r="B81" t="str">
            <v>REGION VI</v>
          </cell>
        </row>
        <row r="82">
          <cell r="B82" t="str">
            <v>BANELCO</v>
          </cell>
          <cell r="D82">
            <v>3287.0310999999929</v>
          </cell>
        </row>
        <row r="83">
          <cell r="B83" t="str">
            <v>BOHECO I</v>
          </cell>
          <cell r="D83">
            <v>44411</v>
          </cell>
        </row>
        <row r="84">
          <cell r="B84" t="str">
            <v>BOHECO II</v>
          </cell>
          <cell r="D84">
            <v>25987</v>
          </cell>
        </row>
        <row r="85">
          <cell r="B85" t="str">
            <v>CELCO</v>
          </cell>
          <cell r="D85">
            <v>-238</v>
          </cell>
        </row>
        <row r="86">
          <cell r="B86" t="str">
            <v>CEBECO I</v>
          </cell>
          <cell r="D86">
            <v>50342</v>
          </cell>
        </row>
        <row r="87">
          <cell r="B87" t="str">
            <v>CEBECO II</v>
          </cell>
          <cell r="D87">
            <v>84608</v>
          </cell>
        </row>
        <row r="88">
          <cell r="B88" t="str">
            <v>CEBECO III</v>
          </cell>
          <cell r="D88">
            <v>26670</v>
          </cell>
        </row>
        <row r="89">
          <cell r="B89" t="str">
            <v>NORECO I</v>
          </cell>
          <cell r="D89">
            <v>-4152.415800000017</v>
          </cell>
        </row>
        <row r="90">
          <cell r="B90" t="str">
            <v>NORECO II</v>
          </cell>
          <cell r="D90">
            <v>52678</v>
          </cell>
        </row>
        <row r="91">
          <cell r="B91" t="str">
            <v>PROSIELCO</v>
          </cell>
          <cell r="D91">
            <v>298</v>
          </cell>
        </row>
        <row r="92">
          <cell r="B92" t="str">
            <v>REGION VII</v>
          </cell>
        </row>
        <row r="93">
          <cell r="B93" t="str">
            <v>BILECO</v>
          </cell>
          <cell r="D93">
            <v>12958</v>
          </cell>
        </row>
        <row r="94">
          <cell r="B94" t="str">
            <v>ESAMELCO</v>
          </cell>
          <cell r="D94">
            <v>21303</v>
          </cell>
        </row>
        <row r="95">
          <cell r="B95" t="str">
            <v>NORSAMELCO</v>
          </cell>
          <cell r="D95">
            <v>33568</v>
          </cell>
        </row>
        <row r="96">
          <cell r="B96" t="str">
            <v>SAMELCO I</v>
          </cell>
          <cell r="D96">
            <v>17716.40400000001</v>
          </cell>
        </row>
        <row r="97">
          <cell r="B97" t="str">
            <v>SAMELCO II</v>
          </cell>
          <cell r="D97">
            <v>40141.033522300015</v>
          </cell>
        </row>
        <row r="98">
          <cell r="B98" t="str">
            <v>LEYECO I/DORELCO</v>
          </cell>
          <cell r="D98">
            <v>14497.398257255991</v>
          </cell>
        </row>
        <row r="99">
          <cell r="B99" t="str">
            <v>LEYECO II</v>
          </cell>
          <cell r="D99">
            <v>6794.4239999999991</v>
          </cell>
        </row>
        <row r="100">
          <cell r="B100" t="str">
            <v>LEYECO III</v>
          </cell>
          <cell r="D100">
            <v>31017</v>
          </cell>
        </row>
        <row r="101">
          <cell r="B101" t="str">
            <v>LEYECO IV</v>
          </cell>
          <cell r="D101">
            <v>23846</v>
          </cell>
        </row>
        <row r="102">
          <cell r="B102" t="str">
            <v>LEYECO V</v>
          </cell>
          <cell r="D102">
            <v>-56750.774038100033</v>
          </cell>
        </row>
        <row r="103">
          <cell r="B103" t="str">
            <v>SOLECO</v>
          </cell>
          <cell r="D103">
            <v>55650.907425599988</v>
          </cell>
        </row>
        <row r="104">
          <cell r="B104" t="str">
            <v>REGION VIII</v>
          </cell>
        </row>
        <row r="105">
          <cell r="B105" t="str">
            <v>ZAMCELCO</v>
          </cell>
          <cell r="D105">
            <v>-42984</v>
          </cell>
        </row>
        <row r="106">
          <cell r="B106" t="str">
            <v>ZANECO</v>
          </cell>
          <cell r="D106">
            <v>19576.756500000018</v>
          </cell>
        </row>
        <row r="107">
          <cell r="B107" t="str">
            <v>ZAMSURECO I</v>
          </cell>
          <cell r="D107">
            <v>45209.92614320002</v>
          </cell>
        </row>
        <row r="108">
          <cell r="B108" t="str">
            <v>ZAMSURECO II</v>
          </cell>
          <cell r="D108">
            <v>-34199.083657999989</v>
          </cell>
        </row>
        <row r="109">
          <cell r="B109" t="str">
            <v>REGION IX</v>
          </cell>
        </row>
        <row r="110">
          <cell r="B110" t="str">
            <v>BASELCO</v>
          </cell>
          <cell r="D110">
            <v>-33694</v>
          </cell>
        </row>
        <row r="111">
          <cell r="B111" t="str">
            <v>CASELCO</v>
          </cell>
          <cell r="D111">
            <v>0</v>
          </cell>
        </row>
        <row r="112">
          <cell r="B112" t="str">
            <v>MAGELCO</v>
          </cell>
          <cell r="D112">
            <v>-45364</v>
          </cell>
        </row>
        <row r="113">
          <cell r="B113" t="str">
            <v>SIASELCO</v>
          </cell>
          <cell r="D113">
            <v>1994</v>
          </cell>
        </row>
        <row r="114">
          <cell r="B114" t="str">
            <v>SULECO</v>
          </cell>
          <cell r="D114">
            <v>-6980.5339000000095</v>
          </cell>
        </row>
        <row r="115">
          <cell r="B115" t="str">
            <v>TAWELCO</v>
          </cell>
          <cell r="D115">
            <v>-67845</v>
          </cell>
        </row>
        <row r="116">
          <cell r="B116" t="str">
            <v>LASURECO</v>
          </cell>
          <cell r="D116">
            <v>-30048.70259999999</v>
          </cell>
        </row>
        <row r="117">
          <cell r="B117" t="str">
            <v>ARMM</v>
          </cell>
        </row>
        <row r="118">
          <cell r="B118" t="str">
            <v>FIBECO</v>
          </cell>
          <cell r="D118">
            <v>22160</v>
          </cell>
        </row>
        <row r="119">
          <cell r="B119" t="str">
            <v>BUSECO</v>
          </cell>
          <cell r="D119">
            <v>66200.051219200017</v>
          </cell>
        </row>
        <row r="120">
          <cell r="B120" t="str">
            <v>CAMELCO</v>
          </cell>
          <cell r="D120">
            <v>17370</v>
          </cell>
        </row>
        <row r="121">
          <cell r="B121" t="str">
            <v>LANECO</v>
          </cell>
          <cell r="D121">
            <v>29149.800817359996</v>
          </cell>
        </row>
        <row r="122">
          <cell r="B122" t="str">
            <v>MOELCI I</v>
          </cell>
          <cell r="D122">
            <v>4231.9807423999882</v>
          </cell>
        </row>
        <row r="123">
          <cell r="B123" t="str">
            <v>MOELCI II</v>
          </cell>
          <cell r="D123">
            <v>80453</v>
          </cell>
        </row>
        <row r="124">
          <cell r="B124" t="str">
            <v>MORESCO I</v>
          </cell>
          <cell r="D124">
            <v>39138</v>
          </cell>
        </row>
        <row r="125">
          <cell r="B125" t="str">
            <v>MORESCO II</v>
          </cell>
          <cell r="D125">
            <v>12317</v>
          </cell>
        </row>
        <row r="126">
          <cell r="B126" t="str">
            <v>REGION X</v>
          </cell>
        </row>
        <row r="127">
          <cell r="B127" t="str">
            <v>DANECO</v>
          </cell>
          <cell r="D127">
            <v>145584</v>
          </cell>
        </row>
        <row r="128">
          <cell r="B128" t="str">
            <v>DASURECO</v>
          </cell>
          <cell r="D128">
            <v>47006.620399999898</v>
          </cell>
        </row>
        <row r="129">
          <cell r="B129" t="str">
            <v>DORECO</v>
          </cell>
          <cell r="D129">
            <v>60767</v>
          </cell>
        </row>
        <row r="130">
          <cell r="B130" t="str">
            <v>REGION XI</v>
          </cell>
        </row>
        <row r="131">
          <cell r="B131" t="str">
            <v>COTELCO</v>
          </cell>
          <cell r="D131">
            <v>27585</v>
          </cell>
        </row>
        <row r="132">
          <cell r="B132" t="str">
            <v>COTELCO-PPALMA</v>
          </cell>
          <cell r="D132">
            <v>1570</v>
          </cell>
        </row>
        <row r="133">
          <cell r="B133" t="str">
            <v>SOCOTECO I</v>
          </cell>
          <cell r="D133">
            <v>27873.486400000053</v>
          </cell>
        </row>
        <row r="134">
          <cell r="B134" t="str">
            <v>SOCOTECO II</v>
          </cell>
          <cell r="D134">
            <v>111253</v>
          </cell>
        </row>
        <row r="135">
          <cell r="B135" t="str">
            <v>SUKELCO</v>
          </cell>
          <cell r="D135">
            <v>16197</v>
          </cell>
        </row>
        <row r="136">
          <cell r="B136" t="str">
            <v>REGION XII</v>
          </cell>
        </row>
        <row r="137">
          <cell r="B137" t="str">
            <v>ANECO</v>
          </cell>
          <cell r="D137">
            <v>43297</v>
          </cell>
        </row>
        <row r="138">
          <cell r="B138" t="str">
            <v>ASELCO</v>
          </cell>
          <cell r="D138">
            <v>60927</v>
          </cell>
        </row>
        <row r="139">
          <cell r="B139" t="str">
            <v>DIELCO</v>
          </cell>
          <cell r="D139">
            <v>3399.1143999999986</v>
          </cell>
        </row>
        <row r="140">
          <cell r="B140" t="str">
            <v>SIARELCO</v>
          </cell>
          <cell r="D140">
            <v>9183</v>
          </cell>
        </row>
        <row r="141">
          <cell r="B141" t="str">
            <v>SURNECO</v>
          </cell>
          <cell r="D141">
            <v>45679</v>
          </cell>
        </row>
        <row r="142">
          <cell r="B142" t="str">
            <v>SURSECO I</v>
          </cell>
          <cell r="D142">
            <v>15283</v>
          </cell>
        </row>
        <row r="143">
          <cell r="B143" t="str">
            <v>SURSECO II</v>
          </cell>
          <cell r="D143">
            <v>10066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A2" t="str">
            <v>CENPELCO</v>
          </cell>
          <cell r="C2">
            <v>1918495</v>
          </cell>
          <cell r="D2">
            <v>200155.43299999999</v>
          </cell>
          <cell r="E2">
            <v>9.5850258533826569</v>
          </cell>
          <cell r="F2">
            <v>7.4266609145815359</v>
          </cell>
          <cell r="G2">
            <v>137720</v>
          </cell>
          <cell r="I2" t="e">
            <v>#REF!</v>
          </cell>
          <cell r="J2" t="e">
            <v>#REF!</v>
          </cell>
          <cell r="L2">
            <v>13.721726045388063</v>
          </cell>
        </row>
        <row r="3">
          <cell r="A3" t="str">
            <v>INEC</v>
          </cell>
          <cell r="C3">
            <v>1589382</v>
          </cell>
          <cell r="D3">
            <v>170673.84599999999</v>
          </cell>
          <cell r="E3">
            <v>9.3123934173253478</v>
          </cell>
          <cell r="F3">
            <v>0.85484624918339314</v>
          </cell>
          <cell r="G3">
            <v>11960</v>
          </cell>
          <cell r="I3" t="e">
            <v>#REF!</v>
          </cell>
          <cell r="J3" t="e">
            <v>#REF!</v>
          </cell>
          <cell r="L3">
            <v>11.29778326974334</v>
          </cell>
        </row>
        <row r="4">
          <cell r="A4" t="str">
            <v>ISECO</v>
          </cell>
          <cell r="C4">
            <v>1388688</v>
          </cell>
          <cell r="D4">
            <v>159790.674</v>
          </cell>
          <cell r="E4">
            <v>8.6906698947899805</v>
          </cell>
          <cell r="F4">
            <v>7.3450385093505117</v>
          </cell>
          <cell r="G4">
            <v>97863.651599999983</v>
          </cell>
          <cell r="I4" t="e">
            <v>#REF!</v>
          </cell>
          <cell r="J4" t="e">
            <v>#REF!</v>
          </cell>
          <cell r="L4">
            <v>9.9378956156590057</v>
          </cell>
        </row>
        <row r="5">
          <cell r="A5" t="str">
            <v>LUELCO</v>
          </cell>
          <cell r="C5">
            <v>1081899</v>
          </cell>
          <cell r="D5">
            <v>115632.253</v>
          </cell>
          <cell r="E5">
            <v>9.3563774114130602</v>
          </cell>
          <cell r="F5">
            <v>5.9867544768309058</v>
          </cell>
          <cell r="G5">
            <v>62594.862399999984</v>
          </cell>
          <cell r="I5" t="e">
            <v>#REF!</v>
          </cell>
          <cell r="J5" t="e">
            <v>#REF!</v>
          </cell>
          <cell r="L5">
            <v>11.222663404191104</v>
          </cell>
        </row>
        <row r="6">
          <cell r="A6" t="str">
            <v>PANELCO I</v>
          </cell>
          <cell r="C6">
            <v>560600</v>
          </cell>
          <cell r="D6">
            <v>63456.197</v>
          </cell>
          <cell r="E6">
            <v>8.834440551172646</v>
          </cell>
          <cell r="F6">
            <v>2.9891068997565968</v>
          </cell>
          <cell r="G6">
            <v>16160.77919999999</v>
          </cell>
          <cell r="I6" t="e">
            <v>#REF!</v>
          </cell>
          <cell r="J6" t="e">
            <v>#REF!</v>
          </cell>
          <cell r="L6">
            <v>13.738421713325183</v>
          </cell>
        </row>
        <row r="7">
          <cell r="A7" t="str">
            <v>PANELCO III</v>
          </cell>
          <cell r="C7">
            <v>1820458</v>
          </cell>
          <cell r="D7">
            <v>193140.09299999999</v>
          </cell>
          <cell r="E7">
            <v>9.4255831180530709</v>
          </cell>
          <cell r="F7">
            <v>8.1177634664365517</v>
          </cell>
          <cell r="G7">
            <v>146571.098</v>
          </cell>
          <cell r="I7" t="e">
            <v>#REF!</v>
          </cell>
          <cell r="J7" t="e">
            <v>#REF!</v>
          </cell>
          <cell r="L7">
            <v>15.525331376012582</v>
          </cell>
        </row>
        <row r="9">
          <cell r="C9">
            <v>8359522</v>
          </cell>
          <cell r="D9">
            <v>902848.49600000004</v>
          </cell>
          <cell r="G9">
            <v>472870.39119999995</v>
          </cell>
          <cell r="H9">
            <v>0</v>
          </cell>
          <cell r="I9" t="e">
            <v>#REF!</v>
          </cell>
          <cell r="J9" t="e">
            <v>#REF!</v>
          </cell>
          <cell r="K9">
            <v>0</v>
          </cell>
        </row>
        <row r="11">
          <cell r="A11" t="str">
            <v>ABRECO</v>
          </cell>
          <cell r="C11">
            <v>277536</v>
          </cell>
          <cell r="D11">
            <v>29142.255000000001</v>
          </cell>
          <cell r="E11">
            <v>9.523490889775001</v>
          </cell>
          <cell r="F11">
            <v>-18.46994463204415</v>
          </cell>
          <cell r="H11">
            <v>-52075.851599999995</v>
          </cell>
          <cell r="I11" t="e">
            <v>#REF!</v>
          </cell>
          <cell r="K11" t="e">
            <v>#REF!</v>
          </cell>
          <cell r="L11">
            <v>13.750084904014434</v>
          </cell>
        </row>
        <row r="12">
          <cell r="A12" t="str">
            <v>BENECO</v>
          </cell>
          <cell r="C12">
            <v>2082526</v>
          </cell>
          <cell r="D12">
            <v>266154.69900000002</v>
          </cell>
          <cell r="E12">
            <v>7.8244945808753119</v>
          </cell>
          <cell r="F12">
            <v>0.37935822351239962</v>
          </cell>
          <cell r="G12">
            <v>7712.4835000000894</v>
          </cell>
          <cell r="I12" t="e">
            <v>#REF!</v>
          </cell>
          <cell r="K12" t="e">
            <v>#REF!</v>
          </cell>
          <cell r="L12">
            <v>9.114928982500313</v>
          </cell>
        </row>
        <row r="13">
          <cell r="A13" t="str">
            <v>IFELCO</v>
          </cell>
          <cell r="C13">
            <v>131399</v>
          </cell>
          <cell r="D13">
            <v>11986.124</v>
          </cell>
          <cell r="E13">
            <v>10.962593078463064</v>
          </cell>
          <cell r="F13">
            <v>3.8025211761230726</v>
          </cell>
          <cell r="G13">
            <v>4763</v>
          </cell>
          <cell r="I13" t="e">
            <v>#REF!</v>
          </cell>
          <cell r="J13" t="e">
            <v>#REF!</v>
          </cell>
          <cell r="L13">
            <v>14.8762998307059</v>
          </cell>
        </row>
        <row r="14">
          <cell r="A14" t="str">
            <v>KAELCO</v>
          </cell>
          <cell r="C14">
            <v>210734</v>
          </cell>
          <cell r="D14">
            <v>18265.28</v>
          </cell>
          <cell r="E14">
            <v>11.537408679199006</v>
          </cell>
          <cell r="F14">
            <v>11.356186983456423</v>
          </cell>
          <cell r="G14">
            <v>23902.310499999992</v>
          </cell>
          <cell r="I14" t="e">
            <v>#REF!</v>
          </cell>
          <cell r="J14" t="e">
            <v>#REF!</v>
          </cell>
          <cell r="L14">
            <v>13.612189792021335</v>
          </cell>
        </row>
        <row r="15">
          <cell r="A15" t="str">
            <v>MOPRECO</v>
          </cell>
          <cell r="C15">
            <v>138699</v>
          </cell>
          <cell r="D15">
            <v>13333.749</v>
          </cell>
          <cell r="E15">
            <v>10.402100714510226</v>
          </cell>
          <cell r="F15">
            <v>4.0525848229035741</v>
          </cell>
          <cell r="G15">
            <v>5622.4952000000048</v>
          </cell>
          <cell r="I15" t="e">
            <v>#REF!</v>
          </cell>
          <cell r="J15" t="e">
            <v>#REF!</v>
          </cell>
          <cell r="L15">
            <v>11.122818551668891</v>
          </cell>
        </row>
        <row r="17">
          <cell r="C17">
            <v>2840894</v>
          </cell>
          <cell r="D17">
            <v>338882.10700000002</v>
          </cell>
          <cell r="G17">
            <v>42000.289200000087</v>
          </cell>
          <cell r="H17">
            <v>-52075.851599999995</v>
          </cell>
          <cell r="I17" t="e">
            <v>#REF!</v>
          </cell>
          <cell r="J17" t="e">
            <v>#REF!</v>
          </cell>
          <cell r="K17" t="e">
            <v>#REF!</v>
          </cell>
        </row>
        <row r="19">
          <cell r="A19" t="str">
            <v>BATANELCO</v>
          </cell>
          <cell r="C19">
            <v>47655</v>
          </cell>
          <cell r="D19">
            <v>4534.4350000000004</v>
          </cell>
          <cell r="E19">
            <v>10.509578370844437</v>
          </cell>
          <cell r="F19">
            <v>7</v>
          </cell>
          <cell r="G19">
            <v>3423</v>
          </cell>
          <cell r="I19" t="e">
            <v>#REF!</v>
          </cell>
          <cell r="J19" t="e">
            <v>#REF!</v>
          </cell>
          <cell r="L19">
            <v>6.0906130719054037</v>
          </cell>
        </row>
        <row r="20">
          <cell r="A20" t="str">
            <v>CAGELCO I</v>
          </cell>
          <cell r="C20">
            <v>1418672</v>
          </cell>
          <cell r="D20">
            <v>136424.78099999999</v>
          </cell>
          <cell r="E20">
            <v>10.398931848019606</v>
          </cell>
          <cell r="F20">
            <v>6</v>
          </cell>
          <cell r="G20">
            <v>82509</v>
          </cell>
          <cell r="I20" t="e">
            <v>#REF!</v>
          </cell>
          <cell r="K20" t="e">
            <v>#REF!</v>
          </cell>
          <cell r="L20">
            <v>12.111936932961488</v>
          </cell>
        </row>
        <row r="21">
          <cell r="A21" t="str">
            <v>CAGELCO II</v>
          </cell>
          <cell r="C21">
            <v>839738</v>
          </cell>
          <cell r="D21">
            <v>80895.044999999998</v>
          </cell>
          <cell r="E21">
            <v>10.380586351117056</v>
          </cell>
          <cell r="F21">
            <v>4</v>
          </cell>
          <cell r="G21">
            <v>33459.601459200028</v>
          </cell>
          <cell r="I21" t="e">
            <v>#REF!</v>
          </cell>
          <cell r="J21" t="e">
            <v>#REF!</v>
          </cell>
          <cell r="L21">
            <v>12.561853605938115</v>
          </cell>
        </row>
        <row r="22">
          <cell r="A22" t="str">
            <v>ISELCO I</v>
          </cell>
          <cell r="C22">
            <v>2315215</v>
          </cell>
          <cell r="D22">
            <v>215833.55300000001</v>
          </cell>
          <cell r="E22">
            <v>10.726853947495364</v>
          </cell>
          <cell r="F22">
            <v>12</v>
          </cell>
          <cell r="G22">
            <v>251665.51429209998</v>
          </cell>
          <cell r="I22" t="e">
            <v>#REF!</v>
          </cell>
          <cell r="K22" t="e">
            <v>#REF!</v>
          </cell>
          <cell r="L22">
            <v>13.948592206207422</v>
          </cell>
        </row>
        <row r="23">
          <cell r="A23" t="str">
            <v>ISELCO II</v>
          </cell>
          <cell r="C23">
            <v>979568</v>
          </cell>
          <cell r="D23">
            <v>110618.826</v>
          </cell>
          <cell r="E23">
            <v>8.8553461957732225</v>
          </cell>
          <cell r="F23">
            <v>6</v>
          </cell>
          <cell r="G23">
            <v>65080</v>
          </cell>
          <cell r="I23" t="e">
            <v>#REF!</v>
          </cell>
          <cell r="K23" t="e">
            <v>#REF!</v>
          </cell>
          <cell r="L23">
            <v>16.082862609883993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H24">
            <v>0</v>
          </cell>
          <cell r="I24" t="e">
            <v>#REF!</v>
          </cell>
          <cell r="J24" t="e">
            <v>#REF!</v>
          </cell>
          <cell r="L24">
            <v>0</v>
          </cell>
        </row>
        <row r="25">
          <cell r="A25" t="str">
            <v>QUIRELCO</v>
          </cell>
          <cell r="C25">
            <v>208330</v>
          </cell>
          <cell r="D25">
            <v>20965.967980000001</v>
          </cell>
          <cell r="E25">
            <v>9.9365791361854399</v>
          </cell>
          <cell r="F25">
            <v>5</v>
          </cell>
          <cell r="G25">
            <v>10771</v>
          </cell>
          <cell r="I25" t="e">
            <v>#REF!</v>
          </cell>
          <cell r="K25" t="e">
            <v>#REF!</v>
          </cell>
          <cell r="L25">
            <v>16.657523953890639</v>
          </cell>
        </row>
        <row r="27">
          <cell r="C27">
            <v>5809178</v>
          </cell>
          <cell r="D27">
            <v>569272.60797999997</v>
          </cell>
          <cell r="G27">
            <v>446908.11575130001</v>
          </cell>
          <cell r="H27">
            <v>0</v>
          </cell>
          <cell r="I27" t="e">
            <v>#REF!</v>
          </cell>
          <cell r="J27" t="e">
            <v>#REF!</v>
          </cell>
          <cell r="K27" t="e">
            <v>#REF!</v>
          </cell>
        </row>
        <row r="29">
          <cell r="A29" t="str">
            <v>AURELCO</v>
          </cell>
          <cell r="C29">
            <v>271784</v>
          </cell>
          <cell r="D29">
            <v>24380.202000000001</v>
          </cell>
          <cell r="E29">
            <v>11.147733722632815</v>
          </cell>
          <cell r="F29">
            <v>10.172841211730486</v>
          </cell>
          <cell r="G29">
            <v>26509</v>
          </cell>
          <cell r="I29" t="e">
            <v>#REF!</v>
          </cell>
          <cell r="J29" t="e">
            <v>#REF!</v>
          </cell>
          <cell r="L29">
            <v>10.615665923511679</v>
          </cell>
        </row>
        <row r="30">
          <cell r="A30" t="str">
            <v>NEECO I</v>
          </cell>
          <cell r="C30">
            <v>819866</v>
          </cell>
          <cell r="D30">
            <v>95358.334000000003</v>
          </cell>
          <cell r="E30">
            <v>8.5977382952181181</v>
          </cell>
          <cell r="F30">
            <v>13.893478674498287</v>
          </cell>
          <cell r="G30">
            <v>114800.17079999996</v>
          </cell>
          <cell r="I30" t="e">
            <v>#REF!</v>
          </cell>
          <cell r="J30" t="e">
            <v>#REF!</v>
          </cell>
          <cell r="L30">
            <v>12.44901048919486</v>
          </cell>
        </row>
        <row r="31">
          <cell r="A31" t="str">
            <v>NEECO II - Area I</v>
          </cell>
          <cell r="C31">
            <v>987329</v>
          </cell>
          <cell r="D31">
            <v>102458.16899999999</v>
          </cell>
          <cell r="E31">
            <v>9.6364107385131987</v>
          </cell>
          <cell r="F31">
            <v>4.3107382421303049</v>
          </cell>
          <cell r="G31">
            <v>42601</v>
          </cell>
          <cell r="I31" t="e">
            <v>#REF!</v>
          </cell>
          <cell r="J31" t="e">
            <v>#REF!</v>
          </cell>
          <cell r="L31">
            <v>11.447164812433583</v>
          </cell>
        </row>
        <row r="32">
          <cell r="A32" t="str">
            <v>NEECO II - Area II</v>
          </cell>
          <cell r="C32">
            <v>1081967</v>
          </cell>
          <cell r="D32">
            <v>116808.852</v>
          </cell>
          <cell r="E32">
            <v>9.2627140963597512</v>
          </cell>
          <cell r="F32">
            <v>5.8878856104743402</v>
          </cell>
          <cell r="G32">
            <v>62162</v>
          </cell>
          <cell r="I32" t="e">
            <v>#REF!</v>
          </cell>
          <cell r="J32" t="e">
            <v>#REF!</v>
          </cell>
          <cell r="L32">
            <v>9.6009195401660339</v>
          </cell>
        </row>
        <row r="33">
          <cell r="A33" t="str">
            <v>PELCO I</v>
          </cell>
          <cell r="C33">
            <v>1143664</v>
          </cell>
          <cell r="D33">
            <v>137277.80900000001</v>
          </cell>
          <cell r="E33">
            <v>8.3310187446246307</v>
          </cell>
          <cell r="F33">
            <v>14.745629571080762</v>
          </cell>
          <cell r="G33">
            <v>151111</v>
          </cell>
          <cell r="I33" t="e">
            <v>#REF!</v>
          </cell>
          <cell r="J33" t="e">
            <v>#REF!</v>
          </cell>
          <cell r="L33">
            <v>7.7879399102019535</v>
          </cell>
        </row>
        <row r="34">
          <cell r="A34" t="str">
            <v>PELCO II</v>
          </cell>
          <cell r="C34">
            <v>2445388</v>
          </cell>
          <cell r="D34">
            <v>256331.394</v>
          </cell>
          <cell r="E34">
            <v>9.5399473386392923</v>
          </cell>
          <cell r="F34">
            <v>4.6337645790501751</v>
          </cell>
          <cell r="G34">
            <v>111100.16669999994</v>
          </cell>
          <cell r="I34" t="e">
            <v>#REF!</v>
          </cell>
          <cell r="K34" t="e">
            <v>#REF!</v>
          </cell>
          <cell r="L34">
            <v>13.443215294834483</v>
          </cell>
        </row>
        <row r="35">
          <cell r="A35" t="str">
            <v>PELCO III</v>
          </cell>
          <cell r="C35">
            <v>968407</v>
          </cell>
          <cell r="D35">
            <v>101443.443</v>
          </cell>
          <cell r="F35">
            <v>-3.070978420725945</v>
          </cell>
          <cell r="H35">
            <v>-27459</v>
          </cell>
          <cell r="I35" t="e">
            <v>#REF!</v>
          </cell>
          <cell r="K35" t="e">
            <v>#REF!</v>
          </cell>
          <cell r="L35">
            <v>16.728710368716786</v>
          </cell>
        </row>
        <row r="36">
          <cell r="A36" t="str">
            <v>PENELCO</v>
          </cell>
          <cell r="C36">
            <v>2398959</v>
          </cell>
          <cell r="D36">
            <v>281296.90600000002</v>
          </cell>
          <cell r="E36">
            <v>8.5282096917198231</v>
          </cell>
          <cell r="F36">
            <v>5.7303163962654109</v>
          </cell>
          <cell r="G36">
            <v>122966</v>
          </cell>
          <cell r="I36" t="e">
            <v>#REF!</v>
          </cell>
          <cell r="J36" t="e">
            <v>#REF!</v>
          </cell>
          <cell r="L36">
            <v>7.8472037286711958</v>
          </cell>
        </row>
        <row r="37">
          <cell r="A37" t="str">
            <v>PRESCO</v>
          </cell>
          <cell r="C37">
            <v>234759</v>
          </cell>
          <cell r="D37">
            <v>25530.623</v>
          </cell>
          <cell r="E37">
            <v>9.1951927690914559</v>
          </cell>
          <cell r="F37">
            <v>6.1426817918178509</v>
          </cell>
          <cell r="G37">
            <v>13662</v>
          </cell>
          <cell r="I37" t="e">
            <v>#REF!</v>
          </cell>
          <cell r="J37" t="e">
            <v>#REF!</v>
          </cell>
          <cell r="L37">
            <v>9.2797836299239886</v>
          </cell>
        </row>
        <row r="38">
          <cell r="A38" t="str">
            <v>SAJELCO</v>
          </cell>
          <cell r="C38">
            <v>450038</v>
          </cell>
          <cell r="D38">
            <v>52152.856</v>
          </cell>
          <cell r="E38">
            <v>8.6292110253751009</v>
          </cell>
          <cell r="F38">
            <v>4.2835847146527914</v>
          </cell>
          <cell r="G38">
            <v>20116.282799999986</v>
          </cell>
          <cell r="I38" t="e">
            <v>#REF!</v>
          </cell>
          <cell r="J38" t="e">
            <v>#REF!</v>
          </cell>
          <cell r="L38">
            <v>10.183387213174123</v>
          </cell>
        </row>
        <row r="39">
          <cell r="A39" t="str">
            <v>TARELCO I</v>
          </cell>
          <cell r="C39">
            <v>1140486</v>
          </cell>
          <cell r="D39">
            <v>138244.677</v>
          </cell>
          <cell r="E39">
            <v>8.2497642929137882</v>
          </cell>
          <cell r="F39">
            <v>10.355237903169725</v>
          </cell>
          <cell r="G39">
            <v>119125</v>
          </cell>
          <cell r="I39" t="e">
            <v>#REF!</v>
          </cell>
          <cell r="J39" t="e">
            <v>#REF!</v>
          </cell>
          <cell r="L39">
            <v>8.4013798695651722</v>
          </cell>
        </row>
        <row r="40">
          <cell r="A40" t="str">
            <v>TARELCO II</v>
          </cell>
          <cell r="C40">
            <v>1224404</v>
          </cell>
          <cell r="D40">
            <v>148850.02299999999</v>
          </cell>
          <cell r="E40">
            <v>8.2257562029399232</v>
          </cell>
          <cell r="F40">
            <v>5.1216794030116075</v>
          </cell>
          <cell r="G40">
            <v>61077</v>
          </cell>
          <cell r="I40" t="e">
            <v>#REF!</v>
          </cell>
          <cell r="J40" t="e">
            <v>#REF!</v>
          </cell>
          <cell r="L40">
            <v>7.8681324262670191</v>
          </cell>
        </row>
        <row r="41">
          <cell r="A41" t="str">
            <v>ZAMECO I</v>
          </cell>
          <cell r="C41">
            <v>554679</v>
          </cell>
          <cell r="D41">
            <v>62488.231</v>
          </cell>
          <cell r="E41">
            <v>8.8765354871383693</v>
          </cell>
          <cell r="F41">
            <v>10.815909328617204</v>
          </cell>
          <cell r="G41">
            <v>56876</v>
          </cell>
          <cell r="I41" t="e">
            <v>#REF!</v>
          </cell>
          <cell r="J41" t="e">
            <v>#REF!</v>
          </cell>
          <cell r="L41">
            <v>12.214615796085402</v>
          </cell>
        </row>
        <row r="42">
          <cell r="A42" t="str">
            <v>ZAMECO II</v>
          </cell>
          <cell r="C42">
            <v>715094</v>
          </cell>
          <cell r="D42">
            <v>82401.623000000007</v>
          </cell>
          <cell r="E42">
            <v>8.6781543125673615</v>
          </cell>
          <cell r="F42">
            <v>4.5919797776615967</v>
          </cell>
          <cell r="G42">
            <v>35227.535200000042</v>
          </cell>
          <cell r="I42" t="e">
            <v>#REF!</v>
          </cell>
          <cell r="J42" t="e">
            <v>#REF!</v>
          </cell>
          <cell r="L42">
            <v>12.412164630764373</v>
          </cell>
        </row>
        <row r="44">
          <cell r="C44">
            <v>14436824</v>
          </cell>
          <cell r="D44">
            <v>1625023.1419999995</v>
          </cell>
          <cell r="G44">
            <v>937333.15549999988</v>
          </cell>
          <cell r="H44">
            <v>-27459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A46" t="str">
            <v>BATELEC I</v>
          </cell>
          <cell r="C46">
            <v>1805160</v>
          </cell>
          <cell r="D46">
            <v>197069.16099999999</v>
          </cell>
          <cell r="E46">
            <v>9.1600329084467962</v>
          </cell>
          <cell r="F46">
            <v>13.147154069803435</v>
          </cell>
          <cell r="G46">
            <v>233601</v>
          </cell>
          <cell r="I46" t="e">
            <v>#REF!</v>
          </cell>
          <cell r="J46" t="e">
            <v>#REF!</v>
          </cell>
          <cell r="L46">
            <v>11.64</v>
          </cell>
        </row>
        <row r="47">
          <cell r="A47" t="str">
            <v>BATELEC II</v>
          </cell>
          <cell r="C47">
            <v>4501959</v>
          </cell>
          <cell r="D47">
            <v>511126.80499999999</v>
          </cell>
          <cell r="E47">
            <v>8.8079102014616506</v>
          </cell>
          <cell r="F47">
            <v>0.87244737037024311</v>
          </cell>
          <cell r="G47">
            <v>35572</v>
          </cell>
          <cell r="I47" t="e">
            <v>#REF!</v>
          </cell>
          <cell r="J47" t="e">
            <v>#REF!</v>
          </cell>
          <cell r="L47">
            <v>10.69</v>
          </cell>
        </row>
        <row r="48">
          <cell r="A48" t="str">
            <v>BISELCO</v>
          </cell>
          <cell r="C48">
            <v>88239</v>
          </cell>
          <cell r="D48">
            <v>8099.2250000000004</v>
          </cell>
          <cell r="E48">
            <v>10.894746102250524</v>
          </cell>
          <cell r="F48">
            <v>-1.1481453037401121</v>
          </cell>
          <cell r="H48">
            <v>-897</v>
          </cell>
          <cell r="I48" t="e">
            <v>#REF!</v>
          </cell>
          <cell r="J48" t="e">
            <v>#REF!</v>
          </cell>
          <cell r="L48">
            <v>12.456475997678353</v>
          </cell>
        </row>
        <row r="49">
          <cell r="A49" t="str">
            <v>FLECO</v>
          </cell>
          <cell r="C49">
            <v>600054</v>
          </cell>
          <cell r="D49">
            <v>59850.014999999999</v>
          </cell>
          <cell r="E49">
            <v>10.02596239950817</v>
          </cell>
          <cell r="F49">
            <v>6.2535764507528375</v>
          </cell>
          <cell r="G49">
            <v>34643</v>
          </cell>
          <cell r="I49" t="e">
            <v>#REF!</v>
          </cell>
          <cell r="J49" t="e">
            <v>#REF!</v>
          </cell>
          <cell r="L49">
            <v>12.425192513448884</v>
          </cell>
        </row>
        <row r="50">
          <cell r="A50" t="str">
            <v>LUBELCO</v>
          </cell>
          <cell r="C50">
            <v>26919</v>
          </cell>
          <cell r="D50">
            <v>2259.2939999999999</v>
          </cell>
          <cell r="E50">
            <v>11.914783998895231</v>
          </cell>
          <cell r="F50">
            <v>2.4250628505124734</v>
          </cell>
          <cell r="G50">
            <v>627</v>
          </cell>
          <cell r="I50" t="e">
            <v>#REF!</v>
          </cell>
          <cell r="J50" t="e">
            <v>#REF!</v>
          </cell>
          <cell r="L50">
            <v>11.416109390983582</v>
          </cell>
        </row>
        <row r="51">
          <cell r="A51" t="str">
            <v>MARELCO</v>
          </cell>
          <cell r="C51">
            <v>272479</v>
          </cell>
          <cell r="D51">
            <v>26320.981</v>
          </cell>
          <cell r="E51">
            <v>10.352159746629505</v>
          </cell>
          <cell r="F51">
            <v>2.033814534895694</v>
          </cell>
          <cell r="G51">
            <v>4938</v>
          </cell>
          <cell r="I51" t="e">
            <v>#REF!</v>
          </cell>
          <cell r="K51" t="e">
            <v>#REF!</v>
          </cell>
          <cell r="L51">
            <v>9.2660616736576618</v>
          </cell>
        </row>
        <row r="52">
          <cell r="A52" t="str">
            <v>OMECO</v>
          </cell>
          <cell r="C52">
            <v>562851</v>
          </cell>
          <cell r="D52">
            <v>51980.110999999997</v>
          </cell>
          <cell r="E52">
            <v>10.828199270293979</v>
          </cell>
          <cell r="F52">
            <v>1.9255407039628341</v>
          </cell>
          <cell r="G52">
            <v>9649</v>
          </cell>
          <cell r="I52" t="e">
            <v>#REF!</v>
          </cell>
          <cell r="K52" t="e">
            <v>#REF!</v>
          </cell>
          <cell r="L52">
            <v>14.58</v>
          </cell>
        </row>
        <row r="53">
          <cell r="A53" t="str">
            <v>ORMECO</v>
          </cell>
          <cell r="C53">
            <v>1447310</v>
          </cell>
          <cell r="D53">
            <v>136324.565</v>
          </cell>
          <cell r="E53">
            <v>10.616648584207843</v>
          </cell>
          <cell r="F53">
            <v>3.2414501595865648</v>
          </cell>
          <cell r="G53">
            <v>41334</v>
          </cell>
          <cell r="I53" t="e">
            <v>#REF!</v>
          </cell>
          <cell r="J53" t="e">
            <v>#REF!</v>
          </cell>
          <cell r="L53">
            <v>11.402001813572525</v>
          </cell>
        </row>
        <row r="54">
          <cell r="A54" t="str">
            <v>PALECO</v>
          </cell>
          <cell r="C54">
            <v>1381682</v>
          </cell>
          <cell r="D54">
            <v>142394.174</v>
          </cell>
          <cell r="E54">
            <v>9.7032200207854018</v>
          </cell>
          <cell r="F54">
            <v>3.4202373461478341</v>
          </cell>
          <cell r="G54">
            <v>42669</v>
          </cell>
          <cell r="I54" t="e">
            <v>#REF!</v>
          </cell>
          <cell r="J54" t="e">
            <v>#REF!</v>
          </cell>
          <cell r="L54">
            <v>10.31</v>
          </cell>
        </row>
        <row r="55">
          <cell r="A55" t="str">
            <v>QUEZELCO I</v>
          </cell>
          <cell r="C55">
            <v>886923</v>
          </cell>
          <cell r="D55">
            <v>88018</v>
          </cell>
          <cell r="E55">
            <v>10.076609329909791</v>
          </cell>
          <cell r="F55">
            <v>3.3068364057370867</v>
          </cell>
          <cell r="G55">
            <v>29642.942599999951</v>
          </cell>
          <cell r="I55" t="e">
            <v>#REF!</v>
          </cell>
          <cell r="K55" t="e">
            <v>#REF!</v>
          </cell>
          <cell r="L55">
            <v>17.504549287895117</v>
          </cell>
        </row>
        <row r="56">
          <cell r="A56" t="str">
            <v xml:space="preserve">QUEZELCO II </v>
          </cell>
          <cell r="C56">
            <v>215447</v>
          </cell>
          <cell r="D56">
            <v>18492.972000000002</v>
          </cell>
          <cell r="E56">
            <v>11.650209603951165</v>
          </cell>
          <cell r="F56">
            <v>6.7558363059349436</v>
          </cell>
          <cell r="G56">
            <v>13390</v>
          </cell>
          <cell r="I56" t="e">
            <v>#REF!</v>
          </cell>
          <cell r="K56" t="e">
            <v>#REF!</v>
          </cell>
          <cell r="L56">
            <v>14.262679795698933</v>
          </cell>
        </row>
        <row r="57">
          <cell r="A57" t="str">
            <v>ROMELCO</v>
          </cell>
          <cell r="C57">
            <v>99825</v>
          </cell>
          <cell r="D57">
            <v>9419.9439999999995</v>
          </cell>
          <cell r="E57">
            <v>10.597196756159061</v>
          </cell>
          <cell r="F57">
            <v>6.6319895968790634</v>
          </cell>
          <cell r="G57">
            <v>7089</v>
          </cell>
          <cell r="I57" t="e">
            <v>#REF!</v>
          </cell>
          <cell r="J57" t="e">
            <v>#REF!</v>
          </cell>
          <cell r="L57">
            <v>10.963558738445066</v>
          </cell>
        </row>
        <row r="58">
          <cell r="A58" t="str">
            <v>TIELCO</v>
          </cell>
          <cell r="C58">
            <v>161796</v>
          </cell>
          <cell r="D58">
            <v>17712.688999999998</v>
          </cell>
          <cell r="E58">
            <v>9.1344685157629097</v>
          </cell>
          <cell r="F58">
            <v>2.6305040935886415</v>
          </cell>
          <cell r="G58">
            <v>4315</v>
          </cell>
          <cell r="I58" t="e">
            <v>#REF!</v>
          </cell>
          <cell r="J58" t="e">
            <v>#REF!</v>
          </cell>
          <cell r="L58">
            <v>8.9585162094283994</v>
          </cell>
        </row>
        <row r="60">
          <cell r="C60">
            <v>12050644</v>
          </cell>
          <cell r="D60">
            <v>1269067.9360000002</v>
          </cell>
          <cell r="G60">
            <v>457469.94259999995</v>
          </cell>
          <cell r="H60">
            <v>-897</v>
          </cell>
          <cell r="I60" t="e">
            <v>#REF!</v>
          </cell>
          <cell r="J60" t="e">
            <v>#REF!</v>
          </cell>
          <cell r="K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 t="e">
            <v>#DIV/0!</v>
          </cell>
          <cell r="F62">
            <v>0</v>
          </cell>
          <cell r="H62">
            <v>0</v>
          </cell>
          <cell r="I62" t="e">
            <v>#REF!</v>
          </cell>
          <cell r="J62" t="e">
            <v>#REF!</v>
          </cell>
          <cell r="L62">
            <v>0</v>
          </cell>
        </row>
        <row r="63">
          <cell r="A63" t="str">
            <v>CANORECO</v>
          </cell>
          <cell r="C63">
            <v>848767</v>
          </cell>
          <cell r="D63">
            <v>90501.001000000004</v>
          </cell>
          <cell r="E63">
            <v>9.3785371501029022</v>
          </cell>
          <cell r="F63">
            <v>4.8107591827370282</v>
          </cell>
          <cell r="G63">
            <v>38582</v>
          </cell>
          <cell r="I63" t="e">
            <v>#REF!</v>
          </cell>
          <cell r="J63" t="e">
            <v>#REF!</v>
          </cell>
          <cell r="L63">
            <v>10.612907868913508</v>
          </cell>
        </row>
        <row r="64">
          <cell r="A64" t="str">
            <v>CASURECO I</v>
          </cell>
          <cell r="C64">
            <v>394996</v>
          </cell>
          <cell r="D64">
            <v>35456.266000000003</v>
          </cell>
          <cell r="E64">
            <v>11.140372198245579</v>
          </cell>
          <cell r="F64">
            <v>0.10244317303231792</v>
          </cell>
          <cell r="G64">
            <v>371</v>
          </cell>
          <cell r="I64" t="e">
            <v>#REF!</v>
          </cell>
          <cell r="K64" t="e">
            <v>#REF!</v>
          </cell>
          <cell r="L64">
            <v>15.157647901014709</v>
          </cell>
        </row>
        <row r="65">
          <cell r="A65" t="str">
            <v>CASURECO II</v>
          </cell>
          <cell r="C65">
            <v>1567541</v>
          </cell>
          <cell r="D65">
            <v>168992.93700000001</v>
          </cell>
          <cell r="E65">
            <v>9.2757781942093818</v>
          </cell>
          <cell r="F65">
            <v>6.5851660739834452</v>
          </cell>
          <cell r="G65">
            <v>99727.500100000063</v>
          </cell>
          <cell r="I65" t="e">
            <v>#REF!</v>
          </cell>
          <cell r="J65" t="e">
            <v>#REF!</v>
          </cell>
          <cell r="L65">
            <v>14.745293668997331</v>
          </cell>
        </row>
        <row r="66">
          <cell r="A66" t="str">
            <v>CASURECO III</v>
          </cell>
          <cell r="C66">
            <v>571186</v>
          </cell>
          <cell r="D66">
            <v>49798.373</v>
          </cell>
          <cell r="E66">
            <v>11.469973125427209</v>
          </cell>
          <cell r="F66">
            <v>4.5696987750534381</v>
          </cell>
          <cell r="G66">
            <v>22704</v>
          </cell>
          <cell r="I66" t="e">
            <v>#REF!</v>
          </cell>
          <cell r="K66" t="e">
            <v>#REF!</v>
          </cell>
          <cell r="L66">
            <v>18.766505084636197</v>
          </cell>
        </row>
        <row r="67">
          <cell r="A67" t="str">
            <v>CASURECO IV</v>
          </cell>
          <cell r="C67">
            <v>322881</v>
          </cell>
          <cell r="D67">
            <v>27261.513999999999</v>
          </cell>
          <cell r="E67">
            <v>11.843839634145045</v>
          </cell>
          <cell r="F67">
            <v>4.6499957638440836</v>
          </cell>
          <cell r="G67">
            <v>14270</v>
          </cell>
          <cell r="I67" t="e">
            <v>#REF!</v>
          </cell>
          <cell r="K67" t="e">
            <v>#REF!</v>
          </cell>
          <cell r="L67">
            <v>13.028324069663363</v>
          </cell>
        </row>
        <row r="68">
          <cell r="A68" t="str">
            <v>FICELCO</v>
          </cell>
          <cell r="C68">
            <v>270949</v>
          </cell>
          <cell r="D68">
            <v>26179.307000000001</v>
          </cell>
          <cell r="E68">
            <v>10.349739204326532</v>
          </cell>
          <cell r="F68">
            <v>-1.9100341580194868</v>
          </cell>
          <cell r="H68">
            <v>-5018.0596999999834</v>
          </cell>
          <cell r="I68" t="e">
            <v>#REF!</v>
          </cell>
          <cell r="J68" t="e">
            <v>#REF!</v>
          </cell>
          <cell r="L68">
            <v>14.812875320796785</v>
          </cell>
        </row>
        <row r="69">
          <cell r="A69" t="str">
            <v>MASELCO</v>
          </cell>
          <cell r="C69">
            <v>399760</v>
          </cell>
          <cell r="D69">
            <v>47165.063000000002</v>
          </cell>
          <cell r="E69">
            <v>8.475765207819185</v>
          </cell>
          <cell r="F69">
            <v>2.9390039171796305</v>
          </cell>
          <cell r="G69">
            <v>10504</v>
          </cell>
          <cell r="I69" t="e">
            <v>#REF!</v>
          </cell>
          <cell r="K69" t="e">
            <v>#REF!</v>
          </cell>
          <cell r="L69">
            <v>20.228741118308797</v>
          </cell>
        </row>
        <row r="70">
          <cell r="A70" t="str">
            <v>SORECO I</v>
          </cell>
          <cell r="C70">
            <v>313744</v>
          </cell>
          <cell r="D70">
            <v>26564.445</v>
          </cell>
          <cell r="E70">
            <v>11.810674004294086</v>
          </cell>
          <cell r="F70">
            <v>6.9650006903216903</v>
          </cell>
          <cell r="G70">
            <v>20179</v>
          </cell>
          <cell r="I70" t="e">
            <v>#REF!</v>
          </cell>
          <cell r="K70" t="e">
            <v>#REF!</v>
          </cell>
          <cell r="L70">
            <v>12.999739836568548</v>
          </cell>
        </row>
        <row r="71">
          <cell r="A71" t="str">
            <v>SORECO II</v>
          </cell>
          <cell r="C71">
            <v>492624</v>
          </cell>
          <cell r="D71">
            <v>46338.605000000003</v>
          </cell>
          <cell r="E71">
            <v>10.630963103010977</v>
          </cell>
          <cell r="F71">
            <v>3.9921834882939691</v>
          </cell>
          <cell r="G71">
            <v>19637.282400000026</v>
          </cell>
          <cell r="I71" t="e">
            <v>#REF!</v>
          </cell>
          <cell r="K71" t="e">
            <v>#REF!</v>
          </cell>
          <cell r="L71">
            <v>15.887757104181985</v>
          </cell>
        </row>
        <row r="72">
          <cell r="A72" t="str">
            <v>TISELCO</v>
          </cell>
          <cell r="C72">
            <v>45426</v>
          </cell>
          <cell r="D72">
            <v>3901.7289999999998</v>
          </cell>
          <cell r="E72">
            <v>11.642530785710644</v>
          </cell>
          <cell r="F72">
            <v>26.385104317074166</v>
          </cell>
          <cell r="G72">
            <v>11728.6014</v>
          </cell>
          <cell r="I72" t="e">
            <v>#REF!</v>
          </cell>
          <cell r="J72" t="e">
            <v>#REF!</v>
          </cell>
          <cell r="L72">
            <v>17.18098551205383</v>
          </cell>
        </row>
        <row r="74">
          <cell r="C74">
            <v>5227874</v>
          </cell>
          <cell r="D74">
            <v>522159.24000000005</v>
          </cell>
          <cell r="G74">
            <v>237703.38390000007</v>
          </cell>
          <cell r="H74">
            <v>-5018.0596999999834</v>
          </cell>
          <cell r="I74" t="e">
            <v>#REF!</v>
          </cell>
          <cell r="J74" t="e">
            <v>#REF!</v>
          </cell>
          <cell r="K74" t="e">
            <v>#REF!</v>
          </cell>
        </row>
        <row r="76">
          <cell r="A76" t="str">
            <v>AKELCO</v>
          </cell>
          <cell r="C76">
            <v>1626536</v>
          </cell>
          <cell r="D76">
            <v>163169.39499999999</v>
          </cell>
          <cell r="E76">
            <v>9.9683889861821218</v>
          </cell>
          <cell r="F76">
            <v>4.3385439282095817</v>
          </cell>
          <cell r="G76">
            <v>68343</v>
          </cell>
          <cell r="I76" t="e">
            <v>#REF!</v>
          </cell>
          <cell r="J76" t="e">
            <v>#REF!</v>
          </cell>
          <cell r="L76">
            <v>10.761035088106844</v>
          </cell>
        </row>
        <row r="77">
          <cell r="A77" t="str">
            <v>ANTECO</v>
          </cell>
          <cell r="C77">
            <v>580245</v>
          </cell>
          <cell r="D77">
            <v>58234.601999999999</v>
          </cell>
          <cell r="E77">
            <v>9.9639214499997788</v>
          </cell>
          <cell r="F77">
            <v>8.1077176144770267</v>
          </cell>
          <cell r="G77">
            <v>45561.082599999965</v>
          </cell>
          <cell r="I77" t="e">
            <v>#REF!</v>
          </cell>
          <cell r="J77" t="e">
            <v>#REF!</v>
          </cell>
          <cell r="L77">
            <v>12.714610521027375</v>
          </cell>
        </row>
        <row r="78">
          <cell r="A78" t="str">
            <v>CAPELCO</v>
          </cell>
          <cell r="C78">
            <v>1110886</v>
          </cell>
          <cell r="D78">
            <v>97538.175000000003</v>
          </cell>
          <cell r="E78">
            <v>11.389243237327333</v>
          </cell>
          <cell r="F78">
            <v>2.4898002912613881</v>
          </cell>
          <cell r="G78">
            <v>26895.635299999965</v>
          </cell>
          <cell r="I78" t="e">
            <v>#REF!</v>
          </cell>
          <cell r="J78" t="e">
            <v>#REF!</v>
          </cell>
          <cell r="L78">
            <v>13.650124435729463</v>
          </cell>
        </row>
        <row r="79">
          <cell r="A79" t="str">
            <v>CENECO</v>
          </cell>
          <cell r="C79">
            <v>3957188</v>
          </cell>
          <cell r="D79">
            <v>452959.97399999999</v>
          </cell>
          <cell r="E79">
            <v>8.7362862662121223</v>
          </cell>
          <cell r="F79">
            <v>-2.6008799508346789</v>
          </cell>
          <cell r="H79">
            <v>-98770.103999999817</v>
          </cell>
          <cell r="I79" t="e">
            <v>#REF!</v>
          </cell>
          <cell r="J79" t="e">
            <v>#REF!</v>
          </cell>
          <cell r="L79">
            <v>14.525970649768938</v>
          </cell>
        </row>
        <row r="80">
          <cell r="A80" t="str">
            <v>GUIMELCO</v>
          </cell>
          <cell r="C80">
            <v>210518</v>
          </cell>
          <cell r="D80">
            <v>16074.153</v>
          </cell>
          <cell r="E80">
            <v>13.096677628986113</v>
          </cell>
          <cell r="F80">
            <v>2.8354781084209844</v>
          </cell>
          <cell r="G80">
            <v>5825.9418000000005</v>
          </cell>
          <cell r="I80" t="e">
            <v>#REF!</v>
          </cell>
          <cell r="J80" t="e">
            <v>#REF!</v>
          </cell>
          <cell r="L80">
            <v>12.611861632672394</v>
          </cell>
        </row>
        <row r="81">
          <cell r="A81" t="str">
            <v>ILECO I</v>
          </cell>
          <cell r="C81">
            <v>1478528</v>
          </cell>
          <cell r="D81">
            <v>139852.24197999999</v>
          </cell>
          <cell r="E81">
            <v>10.572072203257504</v>
          </cell>
          <cell r="F81">
            <v>3.7657571006286479</v>
          </cell>
          <cell r="G81">
            <v>54022.51640000008</v>
          </cell>
          <cell r="I81" t="e">
            <v>#REF!</v>
          </cell>
          <cell r="J81" t="e">
            <v>#REF!</v>
          </cell>
          <cell r="L81">
            <v>10.662625654259299</v>
          </cell>
        </row>
        <row r="82">
          <cell r="A82" t="str">
            <v>ILECO II</v>
          </cell>
          <cell r="C82">
            <v>913401</v>
          </cell>
          <cell r="D82">
            <v>92082.32</v>
          </cell>
          <cell r="E82">
            <v>9.919396036068596</v>
          </cell>
          <cell r="F82">
            <v>8.0424782393077621</v>
          </cell>
          <cell r="G82">
            <v>65842</v>
          </cell>
          <cell r="I82" t="e">
            <v>#REF!</v>
          </cell>
          <cell r="J82" t="e">
            <v>#REF!</v>
          </cell>
          <cell r="L82">
            <v>11.511906897322682</v>
          </cell>
        </row>
        <row r="83">
          <cell r="A83" t="str">
            <v>ILECO III</v>
          </cell>
          <cell r="C83">
            <v>370424</v>
          </cell>
          <cell r="D83">
            <v>36574.199999999997</v>
          </cell>
          <cell r="E83">
            <v>10.128013736459035</v>
          </cell>
          <cell r="F83">
            <v>0.84699950194347695</v>
          </cell>
          <cell r="G83">
            <v>3028.3224000000046</v>
          </cell>
          <cell r="I83" t="e">
            <v>#REF!</v>
          </cell>
          <cell r="J83" t="e">
            <v>#REF!</v>
          </cell>
          <cell r="L83">
            <v>13.223899290120459</v>
          </cell>
        </row>
        <row r="84">
          <cell r="A84" t="str">
            <v>NOCECO</v>
          </cell>
          <cell r="C84">
            <v>1257072</v>
          </cell>
          <cell r="D84">
            <v>133679.79300000001</v>
          </cell>
          <cell r="E84">
            <v>9.403605225510784</v>
          </cell>
          <cell r="F84">
            <v>2.6877195886836112</v>
          </cell>
          <cell r="G84">
            <v>32519.346799999941</v>
          </cell>
          <cell r="I84" t="e">
            <v>#REF!</v>
          </cell>
          <cell r="J84" t="e">
            <v>#REF!</v>
          </cell>
          <cell r="L84">
            <v>10.796909929022735</v>
          </cell>
        </row>
        <row r="85">
          <cell r="A85" t="str">
            <v>NONECO</v>
          </cell>
          <cell r="C85">
            <v>1193074</v>
          </cell>
          <cell r="D85">
            <v>111497.527</v>
          </cell>
          <cell r="E85">
            <v>10.700452575957133</v>
          </cell>
          <cell r="F85">
            <v>6.3029625141187609</v>
          </cell>
          <cell r="G85">
            <v>68861</v>
          </cell>
          <cell r="I85" t="e">
            <v>#REF!</v>
          </cell>
          <cell r="J85" t="e">
            <v>#REF!</v>
          </cell>
          <cell r="L85">
            <v>10.748450318587874</v>
          </cell>
        </row>
        <row r="87">
          <cell r="C87">
            <v>12697872</v>
          </cell>
          <cell r="D87">
            <v>1301662.3809800001</v>
          </cell>
          <cell r="G87">
            <v>370898.84529999999</v>
          </cell>
          <cell r="H87">
            <v>-98770.103999999817</v>
          </cell>
          <cell r="I87" t="e">
            <v>#REF!</v>
          </cell>
          <cell r="J87" t="e">
            <v>#REF!</v>
          </cell>
          <cell r="K87">
            <v>0</v>
          </cell>
        </row>
        <row r="89">
          <cell r="A89" t="str">
            <v>BANELCO</v>
          </cell>
          <cell r="C89">
            <v>121925</v>
          </cell>
          <cell r="D89">
            <v>11823.277</v>
          </cell>
          <cell r="E89">
            <v>10.312284825941234</v>
          </cell>
          <cell r="F89">
            <v>2.7806937163872862</v>
          </cell>
          <cell r="G89">
            <v>3287.0310999999929</v>
          </cell>
          <cell r="I89" t="e">
            <v>#REF!</v>
          </cell>
          <cell r="K89" t="e">
            <v>#REF!</v>
          </cell>
          <cell r="L89">
            <v>9.1923554703814876</v>
          </cell>
        </row>
        <row r="90">
          <cell r="A90" t="str">
            <v>BOHECO I</v>
          </cell>
          <cell r="C90">
            <v>804490</v>
          </cell>
          <cell r="D90">
            <v>93059.739000000001</v>
          </cell>
          <cell r="E90">
            <v>8.6448770289372927</v>
          </cell>
          <cell r="F90">
            <v>5.7375736074973069</v>
          </cell>
          <cell r="G90">
            <v>44411</v>
          </cell>
          <cell r="I90" t="e">
            <v>#REF!</v>
          </cell>
          <cell r="J90" t="e">
            <v>#REF!</v>
          </cell>
          <cell r="L90">
            <v>5.2916813655278228</v>
          </cell>
        </row>
        <row r="91">
          <cell r="A91" t="str">
            <v>BOHECO II</v>
          </cell>
          <cell r="C91">
            <v>524909</v>
          </cell>
          <cell r="D91">
            <v>58207.961000000003</v>
          </cell>
          <cell r="E91">
            <v>9.0178214626002777</v>
          </cell>
          <cell r="F91">
            <v>5.1361869242369442</v>
          </cell>
          <cell r="G91">
            <v>25987</v>
          </cell>
          <cell r="I91" t="e">
            <v>#REF!</v>
          </cell>
          <cell r="J91" t="e">
            <v>#REF!</v>
          </cell>
          <cell r="L91">
            <v>10.384502900928004</v>
          </cell>
        </row>
        <row r="92">
          <cell r="A92" t="str">
            <v>CELCO</v>
          </cell>
          <cell r="C92">
            <v>73778</v>
          </cell>
          <cell r="D92">
            <v>6361.9170000000004</v>
          </cell>
          <cell r="E92">
            <v>11.596819009113133</v>
          </cell>
          <cell r="F92">
            <v>-0.37250943012317855</v>
          </cell>
          <cell r="H92">
            <v>-238</v>
          </cell>
          <cell r="I92" t="e">
            <v>#REF!</v>
          </cell>
          <cell r="J92" t="e">
            <v>#REF!</v>
          </cell>
          <cell r="L92">
            <v>8.9799425630478051</v>
          </cell>
        </row>
        <row r="93">
          <cell r="A93" t="str">
            <v>CEBECO I</v>
          </cell>
          <cell r="C93">
            <v>978391</v>
          </cell>
          <cell r="D93">
            <v>115654.431</v>
          </cell>
          <cell r="E93">
            <v>8.4596067054274826</v>
          </cell>
          <cell r="F93">
            <v>5.3443599284474477</v>
          </cell>
          <cell r="G93">
            <v>50342</v>
          </cell>
          <cell r="I93" t="e">
            <v>#REF!</v>
          </cell>
          <cell r="J93" t="e">
            <v>#REF!</v>
          </cell>
          <cell r="L93">
            <v>10.173674584902743</v>
          </cell>
        </row>
        <row r="94">
          <cell r="A94" t="str">
            <v>CEBECO II</v>
          </cell>
          <cell r="C94">
            <v>1670799</v>
          </cell>
          <cell r="D94">
            <v>209709.723</v>
          </cell>
          <cell r="E94">
            <v>7.9671985452005005</v>
          </cell>
          <cell r="F94">
            <v>5.2797009700377222</v>
          </cell>
          <cell r="G94">
            <v>84608</v>
          </cell>
          <cell r="I94" t="e">
            <v>#REF!</v>
          </cell>
          <cell r="J94" t="e">
            <v>#REF!</v>
          </cell>
          <cell r="L94">
            <v>7.7264875187688391</v>
          </cell>
        </row>
        <row r="95">
          <cell r="A95" t="str">
            <v>CEBECO III</v>
          </cell>
          <cell r="C95">
            <v>613670</v>
          </cell>
          <cell r="D95">
            <v>102869.072</v>
          </cell>
          <cell r="E95">
            <v>5.9655442405468575</v>
          </cell>
          <cell r="F95">
            <v>4.5531525502434489</v>
          </cell>
          <cell r="G95">
            <v>26670</v>
          </cell>
          <cell r="I95" t="e">
            <v>#REF!</v>
          </cell>
          <cell r="J95" t="e">
            <v>#REF!</v>
          </cell>
          <cell r="L95">
            <v>6.9352643929028703</v>
          </cell>
        </row>
        <row r="96">
          <cell r="A96" t="str">
            <v>NORECO I</v>
          </cell>
          <cell r="C96">
            <v>357012</v>
          </cell>
          <cell r="D96">
            <v>37105.769999999997</v>
          </cell>
          <cell r="E96">
            <v>9.6214685748335107</v>
          </cell>
          <cell r="F96">
            <v>-1.2023804255097226</v>
          </cell>
          <cell r="H96">
            <v>-4152.415800000017</v>
          </cell>
          <cell r="I96" t="e">
            <v>#REF!</v>
          </cell>
          <cell r="J96" t="e">
            <v>#REF!</v>
          </cell>
          <cell r="L96">
            <v>13.413186025614646</v>
          </cell>
        </row>
        <row r="97">
          <cell r="A97" t="str">
            <v>NORECO II</v>
          </cell>
          <cell r="C97">
            <v>1720345</v>
          </cell>
          <cell r="D97">
            <v>172205.58100000001</v>
          </cell>
          <cell r="E97">
            <v>9.9900653045617602</v>
          </cell>
          <cell r="F97">
            <v>3.244482384403228</v>
          </cell>
          <cell r="G97">
            <v>52678</v>
          </cell>
          <cell r="I97" t="e">
            <v>#REF!</v>
          </cell>
          <cell r="J97" t="e">
            <v>#REF!</v>
          </cell>
          <cell r="L97">
            <v>15.298771186040669</v>
          </cell>
        </row>
        <row r="98">
          <cell r="A98" t="str">
            <v>PROSIELCO</v>
          </cell>
          <cell r="C98">
            <v>123121</v>
          </cell>
          <cell r="D98">
            <v>10977.704</v>
          </cell>
          <cell r="E98">
            <v>11.215551084270444</v>
          </cell>
          <cell r="F98">
            <v>0.27976754884196886</v>
          </cell>
          <cell r="G98">
            <v>298</v>
          </cell>
          <cell r="I98" t="e">
            <v>#REF!</v>
          </cell>
          <cell r="J98" t="e">
            <v>#REF!</v>
          </cell>
          <cell r="L98">
            <v>11.275098820043386</v>
          </cell>
        </row>
        <row r="100">
          <cell r="C100">
            <v>6988440</v>
          </cell>
          <cell r="D100">
            <v>817975.17500000005</v>
          </cell>
          <cell r="G100">
            <v>288281.03110000002</v>
          </cell>
          <cell r="H100">
            <v>-4390.415800000017</v>
          </cell>
          <cell r="I100" t="e">
            <v>#REF!</v>
          </cell>
          <cell r="J100" t="e">
            <v>#REF!</v>
          </cell>
          <cell r="K100" t="e">
            <v>#REF!</v>
          </cell>
        </row>
        <row r="102">
          <cell r="A102" t="str">
            <v>BILECO</v>
          </cell>
          <cell r="C102">
            <v>184778</v>
          </cell>
          <cell r="D102">
            <v>17955.102999999999</v>
          </cell>
          <cell r="E102">
            <v>10.291113339756391</v>
          </cell>
          <cell r="F102">
            <v>8</v>
          </cell>
          <cell r="G102">
            <v>12958</v>
          </cell>
          <cell r="I102" t="e">
            <v>#REF!</v>
          </cell>
          <cell r="K102" t="e">
            <v>#REF!</v>
          </cell>
          <cell r="L102">
            <v>16.280445510490775</v>
          </cell>
        </row>
        <row r="103">
          <cell r="A103" t="str">
            <v>LEYECO I/DORELCO</v>
          </cell>
          <cell r="C103">
            <v>204528</v>
          </cell>
          <cell r="D103">
            <v>10790.1589</v>
          </cell>
          <cell r="E103">
            <v>18.955049864928309</v>
          </cell>
          <cell r="F103">
            <v>7</v>
          </cell>
          <cell r="G103">
            <v>14497.398257255991</v>
          </cell>
          <cell r="I103" t="e">
            <v>#REF!</v>
          </cell>
          <cell r="J103" t="e">
            <v>#REF!</v>
          </cell>
          <cell r="L103">
            <v>14.452244759068082</v>
          </cell>
        </row>
        <row r="104">
          <cell r="A104" t="str">
            <v>LEYECO II</v>
          </cell>
          <cell r="C104">
            <v>645566.84600000002</v>
          </cell>
          <cell r="D104">
            <v>77970</v>
          </cell>
          <cell r="E104">
            <v>8.2796825189175323</v>
          </cell>
          <cell r="F104">
            <v>1</v>
          </cell>
          <cell r="G104">
            <v>6794.4239999999991</v>
          </cell>
          <cell r="I104" t="e">
            <v>#REF!</v>
          </cell>
          <cell r="J104" t="e">
            <v>#REF!</v>
          </cell>
          <cell r="L104">
            <v>6.1712983583795387</v>
          </cell>
        </row>
        <row r="105">
          <cell r="A105" t="str">
            <v>LEYECO III</v>
          </cell>
          <cell r="C105">
            <v>172445</v>
          </cell>
          <cell r="D105">
            <v>15175.91</v>
          </cell>
          <cell r="E105">
            <v>11.363074767839294</v>
          </cell>
          <cell r="F105">
            <v>19</v>
          </cell>
          <cell r="G105">
            <v>31017</v>
          </cell>
          <cell r="I105" t="e">
            <v>#REF!</v>
          </cell>
          <cell r="J105" t="e">
            <v>#REF!</v>
          </cell>
          <cell r="L105">
            <v>7.1233644156695668</v>
          </cell>
        </row>
        <row r="106">
          <cell r="A106" t="str">
            <v>LEYECO IV</v>
          </cell>
          <cell r="C106">
            <v>357479</v>
          </cell>
          <cell r="D106">
            <v>36780.767999999996</v>
          </cell>
          <cell r="E106">
            <v>9.7191825902058397</v>
          </cell>
          <cell r="F106">
            <v>7</v>
          </cell>
          <cell r="G106">
            <v>23846</v>
          </cell>
          <cell r="I106" t="e">
            <v>#REF!</v>
          </cell>
          <cell r="J106" t="e">
            <v>#REF!</v>
          </cell>
          <cell r="L106">
            <v>12.131548056904668</v>
          </cell>
        </row>
        <row r="107">
          <cell r="A107" t="str">
            <v>LEYECO V</v>
          </cell>
          <cell r="C107">
            <v>610581</v>
          </cell>
          <cell r="D107">
            <v>73508.667000000001</v>
          </cell>
          <cell r="E107">
            <v>8.3062450309430851</v>
          </cell>
          <cell r="F107">
            <v>-10</v>
          </cell>
          <cell r="H107">
            <v>-56750.774038100033</v>
          </cell>
          <cell r="I107" t="e">
            <v>#REF!</v>
          </cell>
          <cell r="J107" t="e">
            <v>#REF!</v>
          </cell>
          <cell r="L107">
            <v>13.317477765008819</v>
          </cell>
        </row>
        <row r="108">
          <cell r="A108" t="str">
            <v>SOLECO</v>
          </cell>
          <cell r="C108">
            <v>482600</v>
          </cell>
          <cell r="D108">
            <v>55474.156000000003</v>
          </cell>
          <cell r="E108">
            <v>8.6995465059441361</v>
          </cell>
          <cell r="F108">
            <v>12</v>
          </cell>
          <cell r="G108">
            <v>55650.907425599988</v>
          </cell>
          <cell r="I108" t="e">
            <v>#REF!</v>
          </cell>
          <cell r="J108" t="e">
            <v>#REF!</v>
          </cell>
          <cell r="L108">
            <v>12.313900876116097</v>
          </cell>
        </row>
        <row r="109">
          <cell r="A109" t="str">
            <v>SAMELCO I</v>
          </cell>
          <cell r="C109">
            <v>234269</v>
          </cell>
          <cell r="D109">
            <v>26289.513999999999</v>
          </cell>
          <cell r="E109">
            <v>8.9111194676326093</v>
          </cell>
          <cell r="F109">
            <v>8</v>
          </cell>
          <cell r="G109">
            <v>17716.40400000001</v>
          </cell>
          <cell r="I109" t="e">
            <v>#REF!</v>
          </cell>
          <cell r="K109" t="e">
            <v>#REF!</v>
          </cell>
          <cell r="L109">
            <v>16.649801019633458</v>
          </cell>
        </row>
        <row r="110">
          <cell r="A110" t="str">
            <v>SAMELCO II</v>
          </cell>
          <cell r="C110">
            <v>371492</v>
          </cell>
          <cell r="D110">
            <v>37992.438999999998</v>
          </cell>
          <cell r="E110">
            <v>9.7780508379575206</v>
          </cell>
          <cell r="F110">
            <v>12</v>
          </cell>
          <cell r="G110">
            <v>40141.033522300015</v>
          </cell>
          <cell r="I110" t="e">
            <v>#REF!</v>
          </cell>
          <cell r="J110" t="e">
            <v>#REF!</v>
          </cell>
          <cell r="L110">
            <v>12.972149903658824</v>
          </cell>
        </row>
        <row r="111">
          <cell r="A111" t="str">
            <v>ESAMELCO</v>
          </cell>
          <cell r="C111">
            <v>361965</v>
          </cell>
          <cell r="D111">
            <v>35712.881699999998</v>
          </cell>
          <cell r="E111">
            <v>10.135418447624181</v>
          </cell>
          <cell r="F111">
            <v>6</v>
          </cell>
          <cell r="G111">
            <v>21303</v>
          </cell>
          <cell r="I111" t="e">
            <v>#REF!</v>
          </cell>
          <cell r="J111" t="e">
            <v>#REF!</v>
          </cell>
          <cell r="L111">
            <v>13.778711120485823</v>
          </cell>
        </row>
        <row r="112">
          <cell r="A112" t="str">
            <v>NORSAMELCO</v>
          </cell>
          <cell r="C112">
            <v>413410</v>
          </cell>
          <cell r="D112">
            <v>40620.21</v>
          </cell>
          <cell r="E112">
            <v>10.177446153035644</v>
          </cell>
          <cell r="F112">
            <v>9</v>
          </cell>
          <cell r="G112">
            <v>33568</v>
          </cell>
          <cell r="I112" t="e">
            <v>#REF!</v>
          </cell>
          <cell r="K112" t="e">
            <v>#REF!</v>
          </cell>
          <cell r="L112">
            <v>20.495286225016628</v>
          </cell>
        </row>
        <row r="114">
          <cell r="C114">
            <v>4039113.8459999999</v>
          </cell>
          <cell r="D114">
            <v>428269.80760000012</v>
          </cell>
          <cell r="G114">
            <v>257492.167205156</v>
          </cell>
          <cell r="H114">
            <v>-56750.774038100033</v>
          </cell>
          <cell r="I114" t="e">
            <v>#REF!</v>
          </cell>
          <cell r="J114" t="e">
            <v>#REF!</v>
          </cell>
          <cell r="K114" t="e">
            <v>#REF!</v>
          </cell>
        </row>
        <row r="116">
          <cell r="A116" t="str">
            <v>ZAMCELCO</v>
          </cell>
          <cell r="C116">
            <v>2579968</v>
          </cell>
          <cell r="D116">
            <v>336869.05</v>
          </cell>
          <cell r="E116">
            <v>7.6586673664440239</v>
          </cell>
          <cell r="F116">
            <v>-1.8235921507136292</v>
          </cell>
          <cell r="H116">
            <v>-42984</v>
          </cell>
          <cell r="I116" t="e">
            <v>#REF!</v>
          </cell>
          <cell r="K116" t="e">
            <v>#REF!</v>
          </cell>
          <cell r="L116">
            <v>19.274116508270275</v>
          </cell>
        </row>
        <row r="117">
          <cell r="A117" t="str">
            <v>ZAMSURECO I</v>
          </cell>
          <cell r="C117">
            <v>906469</v>
          </cell>
          <cell r="D117">
            <v>119697.976</v>
          </cell>
          <cell r="E117">
            <v>7.5729684852816561</v>
          </cell>
          <cell r="F117">
            <v>5.0021442356448063</v>
          </cell>
          <cell r="G117">
            <v>45209.92614320002</v>
          </cell>
          <cell r="I117" t="e">
            <v>#REF!</v>
          </cell>
          <cell r="J117" t="e">
            <v>#REF!</v>
          </cell>
          <cell r="L117">
            <v>12.108788668521472</v>
          </cell>
        </row>
        <row r="118">
          <cell r="A118" t="str">
            <v>ZAMSURECO II</v>
          </cell>
          <cell r="C118">
            <v>486862</v>
          </cell>
          <cell r="D118">
            <v>65309.544999999998</v>
          </cell>
          <cell r="E118">
            <v>7.454683691334858</v>
          </cell>
          <cell r="F118">
            <v>-7.1637933192887555</v>
          </cell>
          <cell r="H118">
            <v>-34199.083657999989</v>
          </cell>
          <cell r="I118" t="e">
            <v>#REF!</v>
          </cell>
          <cell r="K118" t="e">
            <v>#REF!</v>
          </cell>
          <cell r="L118">
            <v>21.733279675691595</v>
          </cell>
        </row>
        <row r="119">
          <cell r="A119" t="str">
            <v>ZANECO</v>
          </cell>
          <cell r="C119">
            <v>912849</v>
          </cell>
          <cell r="D119">
            <v>117044.981</v>
          </cell>
          <cell r="E119">
            <v>7.7991298063434265</v>
          </cell>
          <cell r="F119">
            <v>2.22425795616966</v>
          </cell>
          <cell r="G119">
            <v>19576.756500000018</v>
          </cell>
          <cell r="I119" t="e">
            <v>#REF!</v>
          </cell>
          <cell r="K119" t="e">
            <v>#REF!</v>
          </cell>
          <cell r="L119">
            <v>12.25</v>
          </cell>
        </row>
        <row r="121">
          <cell r="C121">
            <v>4886148</v>
          </cell>
          <cell r="D121">
            <v>638921.55199999991</v>
          </cell>
          <cell r="G121">
            <v>64786.682643200038</v>
          </cell>
          <cell r="H121">
            <v>-77183.083657999989</v>
          </cell>
          <cell r="I121" t="e">
            <v>#REF!</v>
          </cell>
          <cell r="J121" t="e">
            <v>#REF!</v>
          </cell>
          <cell r="K121" t="e">
            <v>#REF!</v>
          </cell>
        </row>
        <row r="123">
          <cell r="A123" t="str">
            <v>BASELCO</v>
          </cell>
          <cell r="C123">
            <v>160205</v>
          </cell>
          <cell r="D123">
            <v>17544.357</v>
          </cell>
          <cell r="E123">
            <v>9.1314261332005504</v>
          </cell>
          <cell r="F123">
            <v>-23.409990967831583</v>
          </cell>
          <cell r="H123">
            <v>-33694</v>
          </cell>
          <cell r="I123" t="e">
            <v>#REF!</v>
          </cell>
          <cell r="K123" t="e">
            <v>#REF!</v>
          </cell>
          <cell r="L123">
            <v>32.563813304206256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 t="e">
            <v>#REF!</v>
          </cell>
          <cell r="K124" t="e">
            <v>#REF!</v>
          </cell>
          <cell r="L124">
            <v>0</v>
          </cell>
        </row>
        <row r="125">
          <cell r="A125" t="str">
            <v>MAGELCO</v>
          </cell>
          <cell r="C125">
            <v>92989</v>
          </cell>
          <cell r="D125">
            <v>13235.299000000001</v>
          </cell>
          <cell r="E125">
            <v>7.0258329638038397</v>
          </cell>
          <cell r="F125">
            <v>-46.061836827943345</v>
          </cell>
          <cell r="H125">
            <v>-45364</v>
          </cell>
          <cell r="I125" t="e">
            <v>#REF!</v>
          </cell>
          <cell r="K125" t="e">
            <v>#REF!</v>
          </cell>
          <cell r="L125">
            <v>41.23066423822398</v>
          </cell>
        </row>
        <row r="126">
          <cell r="A126" t="str">
            <v>SIASELCO</v>
          </cell>
          <cell r="C126">
            <v>19349</v>
          </cell>
          <cell r="D126">
            <v>1767.2760000000001</v>
          </cell>
          <cell r="E126">
            <v>10.948487955474979</v>
          </cell>
          <cell r="F126">
            <v>11.20476511575635</v>
          </cell>
          <cell r="G126">
            <v>1994</v>
          </cell>
          <cell r="I126" t="e">
            <v>#REF!</v>
          </cell>
          <cell r="J126" t="e">
            <v>#REF!</v>
          </cell>
          <cell r="L126">
            <v>10.719743628260971</v>
          </cell>
        </row>
        <row r="127">
          <cell r="A127" t="str">
            <v>SULECO</v>
          </cell>
          <cell r="C127">
            <v>211296</v>
          </cell>
          <cell r="D127">
            <v>21373.420999999998</v>
          </cell>
          <cell r="E127">
            <v>9.8859232689048717</v>
          </cell>
          <cell r="F127">
            <v>-3.3150898751786131</v>
          </cell>
          <cell r="H127">
            <v>-6980.5339000000095</v>
          </cell>
          <cell r="I127" t="e">
            <v>#REF!</v>
          </cell>
          <cell r="K127" t="e">
            <v>#REF!</v>
          </cell>
          <cell r="L127">
            <v>31.089306480326862</v>
          </cell>
        </row>
        <row r="128">
          <cell r="A128" t="str">
            <v>TAWELCO</v>
          </cell>
          <cell r="C128">
            <v>88939</v>
          </cell>
          <cell r="D128">
            <v>9533.2839999999997</v>
          </cell>
          <cell r="E128">
            <v>9.3293140118347466</v>
          </cell>
          <cell r="F128">
            <v>-85.731073960347246</v>
          </cell>
          <cell r="H128">
            <v>-67845</v>
          </cell>
          <cell r="I128" t="e">
            <v>#REF!</v>
          </cell>
          <cell r="K128" t="e">
            <v>#REF!</v>
          </cell>
          <cell r="L128">
            <v>28.630976145556431</v>
          </cell>
        </row>
        <row r="129">
          <cell r="A129" t="str">
            <v>LASURECO</v>
          </cell>
          <cell r="C129">
            <v>236987</v>
          </cell>
          <cell r="D129">
            <v>38533.385999999999</v>
          </cell>
          <cell r="E129">
            <v>6.1501732549535095</v>
          </cell>
          <cell r="F129">
            <v>-13.246224638513146</v>
          </cell>
          <cell r="H129">
            <v>-30048.70259999999</v>
          </cell>
          <cell r="I129" t="e">
            <v>#REF!</v>
          </cell>
          <cell r="K129" t="e">
            <v>#REF!</v>
          </cell>
          <cell r="L129">
            <v>17.109117463933856</v>
          </cell>
        </row>
        <row r="131">
          <cell r="C131">
            <v>809765</v>
          </cell>
          <cell r="D131">
            <v>101987.023</v>
          </cell>
          <cell r="G131">
            <v>1994</v>
          </cell>
          <cell r="H131">
            <v>-183932.2365</v>
          </cell>
          <cell r="I131" t="e">
            <v>#REF!</v>
          </cell>
          <cell r="J131" t="e">
            <v>#REF!</v>
          </cell>
          <cell r="K131" t="e">
            <v>#REF!</v>
          </cell>
        </row>
        <row r="134">
          <cell r="A134" t="str">
            <v>BUSECO</v>
          </cell>
          <cell r="C134">
            <v>667051</v>
          </cell>
          <cell r="D134">
            <v>90959.504000000001</v>
          </cell>
          <cell r="E134">
            <v>7.3334942547619875</v>
          </cell>
          <cell r="F134">
            <v>10</v>
          </cell>
          <cell r="G134">
            <v>66200.051219200017</v>
          </cell>
          <cell r="I134" t="e">
            <v>#REF!</v>
          </cell>
          <cell r="J134" t="e">
            <v>#REF!</v>
          </cell>
          <cell r="L134">
            <v>11.097593666736312</v>
          </cell>
        </row>
        <row r="135">
          <cell r="A135" t="str">
            <v>CAMELCO</v>
          </cell>
          <cell r="C135">
            <v>134275</v>
          </cell>
          <cell r="D135">
            <v>11887.996999999999</v>
          </cell>
          <cell r="E135">
            <v>11.295006215092418</v>
          </cell>
          <cell r="F135">
            <v>13</v>
          </cell>
          <cell r="G135">
            <v>17370</v>
          </cell>
          <cell r="I135" t="e">
            <v>#REF!</v>
          </cell>
          <cell r="J135" t="e">
            <v>#REF!</v>
          </cell>
          <cell r="L135">
            <v>12.044759447202518</v>
          </cell>
        </row>
        <row r="136">
          <cell r="A136" t="str">
            <v>FIBECO</v>
          </cell>
          <cell r="C136">
            <v>818432</v>
          </cell>
          <cell r="D136">
            <v>103962.144</v>
          </cell>
          <cell r="E136">
            <v>7.8724040166005045</v>
          </cell>
          <cell r="F136">
            <v>3</v>
          </cell>
          <cell r="G136">
            <v>22160</v>
          </cell>
          <cell r="I136" t="e">
            <v>#REF!</v>
          </cell>
          <cell r="J136" t="e">
            <v>#REF!</v>
          </cell>
          <cell r="L136">
            <v>11.937681784249158</v>
          </cell>
        </row>
        <row r="137">
          <cell r="A137" t="str">
            <v>LANECO</v>
          </cell>
          <cell r="C137">
            <v>335926</v>
          </cell>
          <cell r="D137">
            <v>47667.988599999997</v>
          </cell>
          <cell r="E137">
            <v>7.0472031622496445</v>
          </cell>
          <cell r="F137">
            <v>9</v>
          </cell>
          <cell r="G137">
            <v>29149.800817359996</v>
          </cell>
          <cell r="I137" t="e">
            <v>#REF!</v>
          </cell>
          <cell r="J137" t="e">
            <v>#REF!</v>
          </cell>
          <cell r="L137">
            <v>15.365809037240608</v>
          </cell>
        </row>
        <row r="138">
          <cell r="A138" t="str">
            <v>MOELCI I</v>
          </cell>
          <cell r="C138">
            <v>275874</v>
          </cell>
          <cell r="D138">
            <v>32691.838</v>
          </cell>
          <cell r="E138">
            <v>8.4386200616802274</v>
          </cell>
          <cell r="F138">
            <v>2</v>
          </cell>
          <cell r="G138">
            <v>4231.9807423999882</v>
          </cell>
          <cell r="I138" t="e">
            <v>#REF!</v>
          </cell>
          <cell r="K138" t="e">
            <v>#REF!</v>
          </cell>
          <cell r="L138">
            <v>12.360178303755125</v>
          </cell>
        </row>
        <row r="139">
          <cell r="A139" t="str">
            <v>MOELCI II</v>
          </cell>
          <cell r="C139">
            <v>622746</v>
          </cell>
          <cell r="D139">
            <v>85660.498999999996</v>
          </cell>
          <cell r="E139">
            <v>7.2699319671252445</v>
          </cell>
          <cell r="F139">
            <v>14</v>
          </cell>
          <cell r="G139">
            <v>80453</v>
          </cell>
          <cell r="I139" t="e">
            <v>#REF!</v>
          </cell>
          <cell r="J139" t="e">
            <v>#REF!</v>
          </cell>
          <cell r="L139">
            <v>11.576493571393126</v>
          </cell>
        </row>
        <row r="140">
          <cell r="A140" t="str">
            <v>MORESCO I</v>
          </cell>
          <cell r="C140">
            <v>1137951</v>
          </cell>
          <cell r="D140">
            <v>222251.50899999999</v>
          </cell>
          <cell r="E140">
            <v>5.1201047188390518</v>
          </cell>
          <cell r="F140">
            <v>4</v>
          </cell>
          <cell r="G140">
            <v>39138</v>
          </cell>
          <cell r="I140" t="e">
            <v>#REF!</v>
          </cell>
          <cell r="J140" t="e">
            <v>#REF!</v>
          </cell>
          <cell r="L140">
            <v>2.7879360865195371</v>
          </cell>
        </row>
        <row r="141">
          <cell r="A141" t="str">
            <v>MORESCO II</v>
          </cell>
          <cell r="C141">
            <v>600053</v>
          </cell>
          <cell r="D141">
            <v>62833.626029999999</v>
          </cell>
          <cell r="E141">
            <v>9.5498706331782266</v>
          </cell>
          <cell r="F141">
            <v>2</v>
          </cell>
          <cell r="G141">
            <v>12317</v>
          </cell>
          <cell r="I141" t="e">
            <v>#REF!</v>
          </cell>
          <cell r="J141" t="e">
            <v>#REF!</v>
          </cell>
          <cell r="L141">
            <v>10.099576294222489</v>
          </cell>
        </row>
        <row r="143">
          <cell r="C143">
            <v>4592308</v>
          </cell>
          <cell r="D143">
            <v>657915.10563000001</v>
          </cell>
          <cell r="G143">
            <v>271019.83277896</v>
          </cell>
          <cell r="H143">
            <v>0</v>
          </cell>
          <cell r="I143" t="e">
            <v>#REF!</v>
          </cell>
          <cell r="J143" t="e">
            <v>#REF!</v>
          </cell>
          <cell r="K143" t="e">
            <v>#REF!</v>
          </cell>
        </row>
        <row r="145">
          <cell r="A145" t="str">
            <v>ANECO</v>
          </cell>
          <cell r="C145">
            <v>1659092</v>
          </cell>
          <cell r="D145">
            <v>198887.62599999999</v>
          </cell>
          <cell r="E145">
            <v>8.3418563204128144</v>
          </cell>
          <cell r="F145">
            <v>2.8088287669944294</v>
          </cell>
          <cell r="G145">
            <v>43297</v>
          </cell>
          <cell r="I145" t="e">
            <v>#REF!</v>
          </cell>
          <cell r="J145" t="e">
            <v>#REF!</v>
          </cell>
          <cell r="L145">
            <v>12.487903883642659</v>
          </cell>
        </row>
        <row r="146">
          <cell r="A146" t="str">
            <v>ASELCO</v>
          </cell>
          <cell r="C146">
            <v>1042418</v>
          </cell>
          <cell r="D146">
            <v>122084.18700000001</v>
          </cell>
          <cell r="E146">
            <v>8.5385177688900846</v>
          </cell>
          <cell r="F146">
            <v>5.9777068532637649</v>
          </cell>
          <cell r="G146">
            <v>60927</v>
          </cell>
          <cell r="I146" t="e">
            <v>#REF!</v>
          </cell>
          <cell r="K146" t="e">
            <v>#REF!</v>
          </cell>
          <cell r="L146">
            <v>8.19</v>
          </cell>
        </row>
        <row r="147">
          <cell r="A147" t="str">
            <v>DIELCO</v>
          </cell>
          <cell r="C147">
            <v>63067</v>
          </cell>
          <cell r="D147">
            <v>7991.5429999999997</v>
          </cell>
          <cell r="E147">
            <v>7.8917175318959059</v>
          </cell>
          <cell r="F147">
            <v>5.3034002666595317</v>
          </cell>
          <cell r="G147">
            <v>3399.1143999999986</v>
          </cell>
          <cell r="I147" t="e">
            <v>#REF!</v>
          </cell>
          <cell r="J147" t="e">
            <v>#REF!</v>
          </cell>
          <cell r="L147">
            <v>5.2579218399929868</v>
          </cell>
        </row>
        <row r="148">
          <cell r="A148" t="str">
            <v>SIARELCO</v>
          </cell>
          <cell r="C148">
            <v>99394</v>
          </cell>
          <cell r="D148">
            <v>12398.585999999999</v>
          </cell>
          <cell r="E148">
            <v>8.0165593076500823</v>
          </cell>
          <cell r="F148">
            <v>9.8674030774520762</v>
          </cell>
          <cell r="G148">
            <v>9183</v>
          </cell>
          <cell r="I148" t="e">
            <v>#REF!</v>
          </cell>
          <cell r="J148" t="e">
            <v>#REF!</v>
          </cell>
          <cell r="L148">
            <v>8.3681063063013799</v>
          </cell>
        </row>
        <row r="149">
          <cell r="A149" t="str">
            <v>SURNECO</v>
          </cell>
          <cell r="C149">
            <v>720841</v>
          </cell>
          <cell r="D149">
            <v>92554.981</v>
          </cell>
          <cell r="E149">
            <v>7.7882464261972029</v>
          </cell>
          <cell r="F149">
            <v>6.8573187116725594</v>
          </cell>
          <cell r="G149">
            <v>45679</v>
          </cell>
          <cell r="I149" t="e">
            <v>#REF!</v>
          </cell>
          <cell r="J149" t="e">
            <v>#REF!</v>
          </cell>
          <cell r="L149">
            <v>10.969641283768514</v>
          </cell>
        </row>
        <row r="150">
          <cell r="A150" t="str">
            <v>SURSECO I</v>
          </cell>
          <cell r="C150">
            <v>286375</v>
          </cell>
          <cell r="D150">
            <v>34760.057000000001</v>
          </cell>
          <cell r="E150">
            <v>8.2386228538117763</v>
          </cell>
          <cell r="F150">
            <v>5.8052213945750069</v>
          </cell>
          <cell r="G150">
            <v>15283</v>
          </cell>
          <cell r="I150" t="e">
            <v>#REF!</v>
          </cell>
          <cell r="J150" t="e">
            <v>#REF!</v>
          </cell>
          <cell r="L150">
            <v>11.143392620162087</v>
          </cell>
        </row>
        <row r="151">
          <cell r="A151" t="str">
            <v>SURSECO II</v>
          </cell>
          <cell r="C151">
            <v>340284</v>
          </cell>
          <cell r="D151">
            <v>41649.069000000003</v>
          </cell>
          <cell r="E151">
            <v>8.1702666631035612</v>
          </cell>
          <cell r="F151">
            <v>3.1800289380737858</v>
          </cell>
          <cell r="G151">
            <v>10066</v>
          </cell>
          <cell r="I151" t="e">
            <v>#REF!</v>
          </cell>
          <cell r="J151" t="e">
            <v>#REF!</v>
          </cell>
          <cell r="L151">
            <v>13.570813753890377</v>
          </cell>
        </row>
        <row r="153">
          <cell r="C153">
            <v>4211471</v>
          </cell>
          <cell r="D153">
            <v>510326.049</v>
          </cell>
          <cell r="G153">
            <v>187834.11439999999</v>
          </cell>
          <cell r="H153">
            <v>0</v>
          </cell>
          <cell r="I153" t="e">
            <v>#REF!</v>
          </cell>
          <cell r="J153" t="e">
            <v>#REF!</v>
          </cell>
          <cell r="K153" t="e">
            <v>#REF!</v>
          </cell>
        </row>
        <row r="155">
          <cell r="A155" t="str">
            <v>DANECO</v>
          </cell>
          <cell r="C155">
            <v>2347284</v>
          </cell>
          <cell r="D155">
            <v>262558.141</v>
          </cell>
          <cell r="E155">
            <v>8.940054157376137</v>
          </cell>
          <cell r="F155">
            <v>6.7505101693052652</v>
          </cell>
          <cell r="G155">
            <v>145584</v>
          </cell>
          <cell r="I155" t="e">
            <v>#REF!</v>
          </cell>
          <cell r="J155" t="e">
            <v>#REF!</v>
          </cell>
          <cell r="L155">
            <v>16.484288423158702</v>
          </cell>
        </row>
        <row r="156">
          <cell r="A156" t="str">
            <v>DASURECO</v>
          </cell>
          <cell r="C156">
            <v>1323454</v>
          </cell>
          <cell r="D156">
            <v>175356.609</v>
          </cell>
          <cell r="E156">
            <v>7.5472148300951689</v>
          </cell>
          <cell r="F156">
            <v>3.6648888730122198</v>
          </cell>
          <cell r="G156">
            <v>47006.620399999898</v>
          </cell>
          <cell r="I156" t="e">
            <v>#REF!</v>
          </cell>
          <cell r="J156" t="e">
            <v>#REF!</v>
          </cell>
          <cell r="L156">
            <v>9.2336749670649123</v>
          </cell>
        </row>
        <row r="157">
          <cell r="A157" t="str">
            <v>DORECO</v>
          </cell>
          <cell r="C157">
            <v>553226</v>
          </cell>
          <cell r="D157">
            <v>61418.671999999999</v>
          </cell>
          <cell r="E157">
            <v>9.0074562341562849</v>
          </cell>
          <cell r="F157">
            <v>11.887291101403971</v>
          </cell>
          <cell r="G157">
            <v>60767</v>
          </cell>
          <cell r="I157" t="e">
            <v>#REF!</v>
          </cell>
          <cell r="J157" t="e">
            <v>#REF!</v>
          </cell>
          <cell r="L157">
            <v>8.7448864012706871</v>
          </cell>
        </row>
        <row r="159">
          <cell r="C159">
            <v>4223964</v>
          </cell>
          <cell r="D159">
            <v>499333.42200000002</v>
          </cell>
          <cell r="G159">
            <v>253357.6203999999</v>
          </cell>
          <cell r="H159">
            <v>0</v>
          </cell>
          <cell r="I159" t="e">
            <v>#REF!</v>
          </cell>
          <cell r="J159" t="e">
            <v>#REF!</v>
          </cell>
          <cell r="K159">
            <v>0</v>
          </cell>
        </row>
        <row r="161">
          <cell r="A161" t="str">
            <v>COTELCO</v>
          </cell>
          <cell r="C161">
            <v>851808</v>
          </cell>
          <cell r="D161">
            <v>113217.329</v>
          </cell>
          <cell r="E161">
            <v>7.5236539099063187</v>
          </cell>
          <cell r="F161">
            <v>3.2711942794122879</v>
          </cell>
          <cell r="G161">
            <v>27585</v>
          </cell>
          <cell r="I161" t="e">
            <v>#REF!</v>
          </cell>
          <cell r="J161" t="e">
            <v>#REF!</v>
          </cell>
          <cell r="L161">
            <v>12.94</v>
          </cell>
        </row>
        <row r="162">
          <cell r="A162" t="str">
            <v>COTELCO-PPALMA</v>
          </cell>
          <cell r="C162">
            <v>244277</v>
          </cell>
          <cell r="D162">
            <v>38988.112000000001</v>
          </cell>
          <cell r="E162">
            <v>6.265422649857987</v>
          </cell>
          <cell r="F162">
            <v>0.64030669467158796</v>
          </cell>
          <cell r="G162">
            <v>1570</v>
          </cell>
          <cell r="L162">
            <v>23.356931655217441</v>
          </cell>
        </row>
        <row r="163">
          <cell r="A163" t="str">
            <v>SOCOTECO I</v>
          </cell>
          <cell r="C163">
            <v>1048797</v>
          </cell>
          <cell r="D163">
            <v>137963.81</v>
          </cell>
          <cell r="E163">
            <v>7.6019718504439684</v>
          </cell>
          <cell r="F163">
            <v>2.7277967816592472</v>
          </cell>
          <cell r="G163">
            <v>27873.486400000053</v>
          </cell>
          <cell r="I163" t="e">
            <v>#REF!</v>
          </cell>
          <cell r="J163" t="e">
            <v>#REF!</v>
          </cell>
          <cell r="L163">
            <v>14.45</v>
          </cell>
        </row>
        <row r="164">
          <cell r="A164" t="str">
            <v>SOCOTECO II</v>
          </cell>
          <cell r="C164">
            <v>3820773</v>
          </cell>
          <cell r="D164">
            <v>533256.31900000002</v>
          </cell>
          <cell r="E164">
            <v>7.1649840121256956</v>
          </cell>
          <cell r="F164">
            <v>3.0273164060342244</v>
          </cell>
          <cell r="G164">
            <v>111253</v>
          </cell>
          <cell r="I164" t="e">
            <v>#REF!</v>
          </cell>
          <cell r="J164" t="e">
            <v>#REF!</v>
          </cell>
          <cell r="L164">
            <v>12.665044090089694</v>
          </cell>
        </row>
        <row r="165">
          <cell r="A165" t="str">
            <v>SUKELCO</v>
          </cell>
          <cell r="C165">
            <v>685650</v>
          </cell>
          <cell r="D165">
            <v>95813.483999999997</v>
          </cell>
          <cell r="E165">
            <v>7.1560908900880804</v>
          </cell>
          <cell r="F165">
            <v>2.4013094007919857</v>
          </cell>
          <cell r="G165">
            <v>16197</v>
          </cell>
          <cell r="I165" t="e">
            <v>#REF!</v>
          </cell>
          <cell r="J165" t="e">
            <v>#REF!</v>
          </cell>
          <cell r="L165">
            <v>14.016753356240427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Debt to Equity Ratio"/>
      <sheetName val="Current Ratio"/>
      <sheetName val="CAR"/>
      <sheetName val="REG2"/>
      <sheetName val="REG3"/>
      <sheetName val="REG4"/>
      <sheetName val="REG5"/>
      <sheetName val="REG6"/>
      <sheetName val="REG7"/>
      <sheetName val="REG 8"/>
      <sheetName val="REG9"/>
      <sheetName val="ARMM"/>
      <sheetName val="REG10"/>
      <sheetName val="CARAGA"/>
      <sheetName val="sched of ale"/>
      <sheetName val="REG11"/>
      <sheetName val="REG12"/>
      <sheetName val="Acid Test final"/>
      <sheetName val="SUMMARY BS"/>
      <sheetName val="SUM-LUZVIMIN"/>
      <sheetName val="sum-2006-2009"/>
      <sheetName val="SUM-REGIONAL"/>
      <sheetName val="TOP 10 ASSETS"/>
      <sheetName val="LOWEST 10 ASSETS"/>
      <sheetName val="main"/>
      <sheetName val="main (2)"/>
      <sheetName val="main (3)"/>
      <sheetName val="Total Ave. Assets"/>
      <sheetName val="Acid Test"/>
      <sheetName val="UTILITY &amp; DEP"/>
      <sheetName val="PROFITABILITY RATIO"/>
    </sheetNames>
    <sheetDataSet>
      <sheetData sheetId="0"/>
      <sheetData sheetId="1"/>
      <sheetData sheetId="2"/>
      <sheetData sheetId="3">
        <row r="19">
          <cell r="J19">
            <v>159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>
        <row r="142">
          <cell r="G142">
            <v>70997995</v>
          </cell>
        </row>
      </sheetData>
      <sheetData sheetId="29" refreshError="1">
        <row r="104">
          <cell r="B104" t="str">
            <v>REGION IX</v>
          </cell>
        </row>
        <row r="105">
          <cell r="A105">
            <v>88</v>
          </cell>
          <cell r="B105" t="str">
            <v>ZAMCELCO</v>
          </cell>
          <cell r="D105">
            <v>59521</v>
          </cell>
          <cell r="E105">
            <v>169664</v>
          </cell>
          <cell r="F105">
            <v>616222</v>
          </cell>
          <cell r="G105">
            <v>0.37191953549207918</v>
          </cell>
        </row>
        <row r="106">
          <cell r="A106">
            <v>89</v>
          </cell>
          <cell r="B106" t="str">
            <v>ZANECO</v>
          </cell>
          <cell r="D106">
            <v>30221</v>
          </cell>
          <cell r="E106">
            <v>68399</v>
          </cell>
          <cell r="F106">
            <v>90702</v>
          </cell>
          <cell r="G106">
            <v>1.0872968622522106</v>
          </cell>
        </row>
        <row r="107">
          <cell r="A107">
            <v>90</v>
          </cell>
          <cell r="B107" t="str">
            <v>ZAMSURECO I</v>
          </cell>
          <cell r="D107">
            <v>60892</v>
          </cell>
          <cell r="E107">
            <v>75785</v>
          </cell>
          <cell r="F107">
            <v>69703</v>
          </cell>
          <cell r="G107">
            <v>1.9608481700931093</v>
          </cell>
        </row>
        <row r="108">
          <cell r="A108">
            <v>91</v>
          </cell>
          <cell r="B108" t="str">
            <v>ZAMSURECO II</v>
          </cell>
          <cell r="D108">
            <v>27974</v>
          </cell>
          <cell r="E108">
            <v>113703</v>
          </cell>
          <cell r="F108">
            <v>57724</v>
          </cell>
          <cell r="G108">
            <v>2.4543863904095349</v>
          </cell>
        </row>
        <row r="109">
          <cell r="B109" t="str">
            <v>ARMM</v>
          </cell>
        </row>
        <row r="110">
          <cell r="A110">
            <v>92</v>
          </cell>
          <cell r="B110" t="str">
            <v>BASELCO</v>
          </cell>
          <cell r="D110">
            <v>4072</v>
          </cell>
          <cell r="E110">
            <v>87572</v>
          </cell>
          <cell r="F110">
            <v>222359</v>
          </cell>
          <cell r="G110">
            <v>0.4121443251678592</v>
          </cell>
        </row>
        <row r="111">
          <cell r="A111">
            <v>93</v>
          </cell>
          <cell r="B111" t="str">
            <v>CASELCO</v>
          </cell>
          <cell r="D111">
            <v>-185</v>
          </cell>
          <cell r="E111">
            <v>1153</v>
          </cell>
          <cell r="F111">
            <v>2756</v>
          </cell>
          <cell r="G111">
            <v>0.35123367198838895</v>
          </cell>
        </row>
        <row r="112">
          <cell r="A112">
            <v>94</v>
          </cell>
          <cell r="B112" t="str">
            <v>MAGELCO</v>
          </cell>
          <cell r="D112">
            <v>8438</v>
          </cell>
          <cell r="E112">
            <v>89682</v>
          </cell>
          <cell r="F112">
            <v>81095</v>
          </cell>
          <cell r="G112">
            <v>1.2099389604784512</v>
          </cell>
        </row>
        <row r="113">
          <cell r="A113">
            <v>95</v>
          </cell>
          <cell r="B113" t="str">
            <v>SIASELCO</v>
          </cell>
          <cell r="D113">
            <v>1619</v>
          </cell>
          <cell r="E113">
            <v>4264</v>
          </cell>
          <cell r="F113">
            <v>7473</v>
          </cell>
          <cell r="G113">
            <v>0.78723404255319152</v>
          </cell>
        </row>
        <row r="114">
          <cell r="A114">
            <v>96</v>
          </cell>
          <cell r="B114" t="str">
            <v>SULECO</v>
          </cell>
          <cell r="D114">
            <v>5638</v>
          </cell>
          <cell r="E114">
            <v>119052</v>
          </cell>
          <cell r="F114">
            <v>221590</v>
          </cell>
          <cell r="G114">
            <v>0.56270589828060835</v>
          </cell>
        </row>
        <row r="115">
          <cell r="A115">
            <v>97</v>
          </cell>
          <cell r="B115" t="str">
            <v>TAWELCO</v>
          </cell>
          <cell r="D115">
            <v>5913</v>
          </cell>
          <cell r="E115">
            <v>88508</v>
          </cell>
          <cell r="F115">
            <v>244511</v>
          </cell>
          <cell r="G115">
            <v>0.38616258573233925</v>
          </cell>
        </row>
        <row r="116">
          <cell r="B116" t="str">
            <v>REGION X</v>
          </cell>
        </row>
        <row r="117">
          <cell r="A117">
            <v>98</v>
          </cell>
          <cell r="B117" t="str">
            <v>FIBECO</v>
          </cell>
          <cell r="D117">
            <v>9967</v>
          </cell>
          <cell r="E117">
            <v>82435</v>
          </cell>
          <cell r="F117">
            <v>84750</v>
          </cell>
          <cell r="G117">
            <v>1.0902890855457228</v>
          </cell>
        </row>
        <row r="118">
          <cell r="A118">
            <v>99</v>
          </cell>
          <cell r="B118" t="str">
            <v>BUSECO</v>
          </cell>
          <cell r="D118">
            <v>12130</v>
          </cell>
          <cell r="E118">
            <v>94097</v>
          </cell>
          <cell r="F118">
            <v>64651</v>
          </cell>
          <cell r="G118">
            <v>1.6430836336638257</v>
          </cell>
        </row>
        <row r="119">
          <cell r="A119">
            <v>100</v>
          </cell>
          <cell r="B119" t="str">
            <v>CAMELCO</v>
          </cell>
          <cell r="D119">
            <v>3117</v>
          </cell>
          <cell r="E119">
            <v>12077</v>
          </cell>
          <cell r="F119">
            <v>28164</v>
          </cell>
          <cell r="G119">
            <v>0.53948302797898029</v>
          </cell>
        </row>
        <row r="120">
          <cell r="A120">
            <v>101</v>
          </cell>
          <cell r="B120" t="str">
            <v>LANECO</v>
          </cell>
          <cell r="D120">
            <v>4899</v>
          </cell>
          <cell r="E120">
            <v>39336</v>
          </cell>
          <cell r="F120">
            <v>49234</v>
          </cell>
          <cell r="G120">
            <v>0.89846447576877764</v>
          </cell>
        </row>
        <row r="121">
          <cell r="A121">
            <v>102</v>
          </cell>
          <cell r="B121" t="str">
            <v>MOELCI I</v>
          </cell>
          <cell r="D121">
            <v>897</v>
          </cell>
          <cell r="E121">
            <v>27294</v>
          </cell>
          <cell r="F121">
            <v>108970</v>
          </cell>
          <cell r="G121">
            <v>0.25870423052216207</v>
          </cell>
        </row>
        <row r="122">
          <cell r="A122">
            <v>103</v>
          </cell>
          <cell r="B122" t="str">
            <v>MOELCI II</v>
          </cell>
          <cell r="D122">
            <v>22820</v>
          </cell>
          <cell r="E122">
            <v>101944</v>
          </cell>
          <cell r="F122">
            <v>105173</v>
          </cell>
          <cell r="G122">
            <v>1.1862740437184449</v>
          </cell>
        </row>
        <row r="123">
          <cell r="A123">
            <v>104</v>
          </cell>
          <cell r="B123" t="str">
            <v>MORESCO I</v>
          </cell>
          <cell r="D123">
            <v>10703</v>
          </cell>
          <cell r="E123">
            <v>68291</v>
          </cell>
          <cell r="F123">
            <v>47571</v>
          </cell>
          <cell r="G123">
            <v>1.6605494944398898</v>
          </cell>
        </row>
        <row r="124">
          <cell r="A124">
            <v>105</v>
          </cell>
          <cell r="B124" t="str">
            <v>MORESCO II</v>
          </cell>
          <cell r="D124">
            <v>18191</v>
          </cell>
          <cell r="E124">
            <v>58934</v>
          </cell>
          <cell r="F124">
            <v>56188</v>
          </cell>
          <cell r="G124">
            <v>1.3726240478393963</v>
          </cell>
        </row>
        <row r="125">
          <cell r="B125" t="str">
            <v>REGION XI</v>
          </cell>
        </row>
        <row r="126">
          <cell r="A126">
            <v>106</v>
          </cell>
          <cell r="B126" t="str">
            <v>DANECO</v>
          </cell>
          <cell r="D126">
            <v>19764</v>
          </cell>
          <cell r="E126">
            <v>164355</v>
          </cell>
          <cell r="F126">
            <v>339494</v>
          </cell>
          <cell r="G126">
            <v>0.54233359057892039</v>
          </cell>
        </row>
        <row r="127">
          <cell r="A127">
            <v>107</v>
          </cell>
          <cell r="B127" t="str">
            <v>DASURECO</v>
          </cell>
          <cell r="D127">
            <v>84504</v>
          </cell>
          <cell r="E127">
            <v>94517</v>
          </cell>
          <cell r="F127">
            <v>104198</v>
          </cell>
          <cell r="G127">
            <v>1.7180848000921323</v>
          </cell>
        </row>
        <row r="128">
          <cell r="A128">
            <v>108</v>
          </cell>
          <cell r="B128" t="str">
            <v>DORECO</v>
          </cell>
          <cell r="D128">
            <v>5477</v>
          </cell>
          <cell r="E128">
            <v>24441</v>
          </cell>
          <cell r="F128">
            <v>52790</v>
          </cell>
          <cell r="G128">
            <v>0.56673612426595943</v>
          </cell>
        </row>
        <row r="129">
          <cell r="B129" t="str">
            <v>REGION XII</v>
          </cell>
        </row>
        <row r="130">
          <cell r="A130">
            <v>109</v>
          </cell>
          <cell r="B130" t="str">
            <v>COTELCO</v>
          </cell>
          <cell r="D130">
            <v>37830</v>
          </cell>
          <cell r="E130">
            <v>98081</v>
          </cell>
          <cell r="F130">
            <v>83276</v>
          </cell>
          <cell r="G130">
            <v>1.6320548537393726</v>
          </cell>
        </row>
        <row r="131">
          <cell r="A131">
            <v>110</v>
          </cell>
          <cell r="B131" t="str">
            <v>SOCOTECO I</v>
          </cell>
          <cell r="D131">
            <v>54263</v>
          </cell>
          <cell r="E131">
            <v>78046</v>
          </cell>
          <cell r="F131">
            <v>99020</v>
          </cell>
          <cell r="G131">
            <v>1.3361846091698646</v>
          </cell>
        </row>
        <row r="132">
          <cell r="A132">
            <v>111</v>
          </cell>
          <cell r="B132" t="str">
            <v>SOCOTECO II</v>
          </cell>
          <cell r="D132">
            <v>6525</v>
          </cell>
          <cell r="E132">
            <v>340882</v>
          </cell>
          <cell r="F132">
            <v>405344</v>
          </cell>
          <cell r="G132">
            <v>0.85706708376095364</v>
          </cell>
        </row>
        <row r="133">
          <cell r="A133">
            <v>112</v>
          </cell>
          <cell r="B133" t="str">
            <v>SUKELCO</v>
          </cell>
          <cell r="D133">
            <v>19920</v>
          </cell>
          <cell r="E133">
            <v>82860</v>
          </cell>
          <cell r="F133">
            <v>70127</v>
          </cell>
          <cell r="G133">
            <v>1.4656266487943304</v>
          </cell>
        </row>
        <row r="134">
          <cell r="B134" t="str">
            <v>CARAGA</v>
          </cell>
        </row>
        <row r="135">
          <cell r="A135">
            <v>113</v>
          </cell>
          <cell r="B135" t="str">
            <v>ANECO</v>
          </cell>
          <cell r="D135">
            <v>56791</v>
          </cell>
          <cell r="E135">
            <v>186533</v>
          </cell>
          <cell r="F135">
            <v>102575</v>
          </cell>
          <cell r="G135">
            <v>2.3721569583231781</v>
          </cell>
        </row>
        <row r="136">
          <cell r="A136">
            <v>114</v>
          </cell>
          <cell r="B136" t="str">
            <v>ASELCO</v>
          </cell>
          <cell r="D136">
            <v>33390</v>
          </cell>
          <cell r="E136">
            <v>40987</v>
          </cell>
          <cell r="F136">
            <v>54665</v>
          </cell>
          <cell r="G136">
            <v>1.3605963596451112</v>
          </cell>
        </row>
        <row r="137">
          <cell r="A137">
            <v>115</v>
          </cell>
          <cell r="B137" t="str">
            <v>DIELCO</v>
          </cell>
          <cell r="D137">
            <v>3358</v>
          </cell>
          <cell r="E137">
            <v>5207</v>
          </cell>
          <cell r="F137">
            <v>2510</v>
          </cell>
          <cell r="G137">
            <v>3.4123505976095618</v>
          </cell>
        </row>
        <row r="138">
          <cell r="A138">
            <v>116</v>
          </cell>
          <cell r="B138" t="str">
            <v>SIARELCO</v>
          </cell>
          <cell r="D138">
            <v>5345</v>
          </cell>
          <cell r="E138">
            <v>5848</v>
          </cell>
          <cell r="F138">
            <v>9555</v>
          </cell>
          <cell r="G138">
            <v>1.1714285714285715</v>
          </cell>
        </row>
        <row r="139">
          <cell r="A139">
            <v>117</v>
          </cell>
          <cell r="B139" t="str">
            <v>SURNECO</v>
          </cell>
          <cell r="D139">
            <v>-13171</v>
          </cell>
          <cell r="E139">
            <v>39244</v>
          </cell>
          <cell r="F139">
            <v>45956</v>
          </cell>
          <cell r="G139">
            <v>0.56734702759160938</v>
          </cell>
        </row>
        <row r="140">
          <cell r="A140">
            <v>118</v>
          </cell>
          <cell r="B140" t="str">
            <v>SURSECO I</v>
          </cell>
          <cell r="D140">
            <v>2916</v>
          </cell>
          <cell r="E140">
            <v>30900</v>
          </cell>
          <cell r="F140">
            <v>19205</v>
          </cell>
          <cell r="G140">
            <v>1.7607914605571466</v>
          </cell>
        </row>
        <row r="141">
          <cell r="A141">
            <v>119</v>
          </cell>
          <cell r="B141" t="str">
            <v>SURSECO II</v>
          </cell>
          <cell r="D141">
            <v>1713</v>
          </cell>
          <cell r="E141">
            <v>32561</v>
          </cell>
          <cell r="F141">
            <v>65566</v>
          </cell>
          <cell r="G141">
            <v>0.52274044474270198</v>
          </cell>
        </row>
        <row r="142">
          <cell r="A142">
            <v>120</v>
          </cell>
          <cell r="B142" t="str">
            <v>LASURECO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Debt Service Ratio revised"/>
      <sheetName val="REG1"/>
      <sheetName val="CAR"/>
      <sheetName val="REG2"/>
      <sheetName val="REG3"/>
      <sheetName val="REG 4 (CALABARZON)"/>
      <sheetName val="REG 4 (MIMAROPA)"/>
      <sheetName val="REG5"/>
      <sheetName val="TOTAL LUZON"/>
      <sheetName val="REG6"/>
      <sheetName val="REG7"/>
      <sheetName val="REG8"/>
      <sheetName val="REG9"/>
      <sheetName val="TOTAL VISAYAS"/>
      <sheetName val="ARMM"/>
      <sheetName val="REG10"/>
      <sheetName val="CARAGA"/>
      <sheetName val="REG11"/>
      <sheetName val="REG12"/>
      <sheetName val="TOTAL MINDANAO"/>
      <sheetName val="SUMMARY"/>
      <sheetName val="executive summ OK"/>
      <sheetName val="RESULTS OF OPERATIONS front)"/>
      <sheetName val="RESULTS OF OPERATIONS PER REG"/>
      <sheetName val="ECs PROFITABILITY ok"/>
      <sheetName val="TOP GROSSER"/>
      <sheetName val="TOP GAINERS"/>
      <sheetName val="TOP LOSERS"/>
      <sheetName val="TOP NO. OF CONSUMERS"/>
      <sheetName val="main"/>
      <sheetName val="main (2)"/>
      <sheetName val="main (3)"/>
      <sheetName val="LUZVIMINDA"/>
      <sheetName val="Paramet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CENPELCO</v>
          </cell>
          <cell r="C2">
            <v>542637</v>
          </cell>
          <cell r="D2">
            <v>57487.428999999996</v>
          </cell>
          <cell r="E2">
            <v>9.4392288790650216</v>
          </cell>
          <cell r="F2">
            <v>7008</v>
          </cell>
          <cell r="H2" t="e">
            <v>#REF!</v>
          </cell>
          <cell r="I2" t="e">
            <v>#REF!</v>
          </cell>
          <cell r="K2">
            <v>14.779780465048761</v>
          </cell>
        </row>
        <row r="3">
          <cell r="A3" t="str">
            <v>INEC</v>
          </cell>
          <cell r="C3">
            <v>420923</v>
          </cell>
          <cell r="D3">
            <v>47930.463000000003</v>
          </cell>
          <cell r="E3">
            <v>8.7819514699868417</v>
          </cell>
          <cell r="G3">
            <v>-21904</v>
          </cell>
          <cell r="H3" t="e">
            <v>#REF!</v>
          </cell>
          <cell r="J3" t="e">
            <v>#REF!</v>
          </cell>
          <cell r="K3">
            <v>10.856300176676033</v>
          </cell>
        </row>
        <row r="4">
          <cell r="A4" t="str">
            <v>ISECO</v>
          </cell>
          <cell r="C4">
            <v>418732</v>
          </cell>
          <cell r="D4">
            <v>44617.817999999999</v>
          </cell>
          <cell r="E4">
            <v>9.3848605505540412</v>
          </cell>
          <cell r="F4">
            <v>62351.41320000001</v>
          </cell>
          <cell r="H4" t="e">
            <v>#REF!</v>
          </cell>
          <cell r="I4" t="e">
            <v>#REF!</v>
          </cell>
          <cell r="K4">
            <v>9.886379789196523</v>
          </cell>
        </row>
        <row r="5">
          <cell r="A5" t="str">
            <v>LUELCO</v>
          </cell>
          <cell r="C5">
            <v>281643</v>
          </cell>
          <cell r="D5">
            <v>32584.812999999998</v>
          </cell>
          <cell r="E5">
            <v>8.6433824248124438</v>
          </cell>
          <cell r="F5">
            <v>18306.929000000004</v>
          </cell>
          <cell r="H5" t="e">
            <v>#REF!</v>
          </cell>
          <cell r="J5" t="e">
            <v>#REF!</v>
          </cell>
          <cell r="K5">
            <v>10.652332787232648</v>
          </cell>
        </row>
        <row r="6">
          <cell r="A6" t="str">
            <v>PANELCO I</v>
          </cell>
          <cell r="C6">
            <v>174884</v>
          </cell>
          <cell r="D6">
            <v>18642.652999999998</v>
          </cell>
          <cell r="E6">
            <v>9.3808536799993014</v>
          </cell>
          <cell r="F6">
            <v>4556.2067999999854</v>
          </cell>
          <cell r="H6" t="e">
            <v>#REF!</v>
          </cell>
          <cell r="I6" t="e">
            <v>#REF!</v>
          </cell>
          <cell r="K6">
            <v>12.860997117080815</v>
          </cell>
        </row>
        <row r="7">
          <cell r="A7" t="str">
            <v>PANELCO III</v>
          </cell>
          <cell r="C7">
            <v>569742</v>
          </cell>
          <cell r="D7">
            <v>57043.538</v>
          </cell>
          <cell r="E7">
            <v>9.9878447230955416</v>
          </cell>
          <cell r="F7">
            <v>134309.07079999999</v>
          </cell>
          <cell r="H7" t="e">
            <v>#REF!</v>
          </cell>
          <cell r="J7" t="e">
            <v>#REF!</v>
          </cell>
          <cell r="K7">
            <v>15.562748049260037</v>
          </cell>
        </row>
        <row r="9">
          <cell r="C9">
            <v>2408561</v>
          </cell>
          <cell r="D9">
            <v>258306.71399999998</v>
          </cell>
          <cell r="F9">
            <v>226531.61979999999</v>
          </cell>
          <cell r="G9">
            <v>-21904</v>
          </cell>
          <cell r="H9" t="e">
            <v>#REF!</v>
          </cell>
          <cell r="I9" t="e">
            <v>#REF!</v>
          </cell>
          <cell r="J9" t="e">
            <v>#REF!</v>
          </cell>
        </row>
        <row r="11">
          <cell r="A11" t="str">
            <v>ABRECO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 t="e">
            <v>#REF!</v>
          </cell>
          <cell r="J11" t="e">
            <v>#REF!</v>
          </cell>
          <cell r="K11">
            <v>0</v>
          </cell>
        </row>
        <row r="12">
          <cell r="A12" t="str">
            <v>BENECO</v>
          </cell>
          <cell r="C12">
            <v>669806</v>
          </cell>
          <cell r="D12">
            <v>87991.313999999998</v>
          </cell>
          <cell r="E12">
            <v>7.6121831752620492</v>
          </cell>
          <cell r="F12">
            <v>14307.013400000054</v>
          </cell>
          <cell r="H12" t="e">
            <v>#REF!</v>
          </cell>
          <cell r="J12" t="e">
            <v>#REF!</v>
          </cell>
          <cell r="K12">
            <v>8.9841426877013415</v>
          </cell>
        </row>
        <row r="13">
          <cell r="A13" t="str">
            <v>IFELCO</v>
          </cell>
          <cell r="C13">
            <v>42183</v>
          </cell>
          <cell r="D13">
            <v>3557.2620000000002</v>
          </cell>
          <cell r="E13">
            <v>11.858277517933736</v>
          </cell>
          <cell r="F13">
            <v>3114.5132000000012</v>
          </cell>
          <cell r="H13" t="e">
            <v>#REF!</v>
          </cell>
          <cell r="I13" t="e">
            <v>#REF!</v>
          </cell>
          <cell r="K13">
            <v>11.729868592306069</v>
          </cell>
        </row>
        <row r="14">
          <cell r="A14" t="str">
            <v>KAELCO</v>
          </cell>
          <cell r="C14">
            <v>58969</v>
          </cell>
          <cell r="D14">
            <v>5005.0060000000003</v>
          </cell>
          <cell r="E14">
            <v>11.782003857737632</v>
          </cell>
          <cell r="F14">
            <v>7452.5475000000006</v>
          </cell>
          <cell r="H14" t="e">
            <v>#REF!</v>
          </cell>
          <cell r="J14" t="e">
            <v>#REF!</v>
          </cell>
          <cell r="K14">
            <v>13.329367045635731</v>
          </cell>
        </row>
        <row r="15">
          <cell r="A15" t="str">
            <v>MOPRECO</v>
          </cell>
          <cell r="C15">
            <v>38399</v>
          </cell>
          <cell r="D15">
            <v>4179.3069999999998</v>
          </cell>
          <cell r="E15">
            <v>9.187886891295614</v>
          </cell>
          <cell r="G15">
            <v>-373.67960000000312</v>
          </cell>
          <cell r="H15" t="e">
            <v>#REF!</v>
          </cell>
          <cell r="I15" t="e">
            <v>#REF!</v>
          </cell>
          <cell r="K15">
            <v>11.41795810915203</v>
          </cell>
        </row>
        <row r="17">
          <cell r="C17">
            <v>809357</v>
          </cell>
          <cell r="D17">
            <v>100732.889</v>
          </cell>
          <cell r="F17">
            <v>24874.074100000056</v>
          </cell>
          <cell r="G17">
            <v>-373.67960000000312</v>
          </cell>
          <cell r="H17" t="e">
            <v>#REF!</v>
          </cell>
          <cell r="I17" t="e">
            <v>#REF!</v>
          </cell>
          <cell r="J17" t="e">
            <v>#REF!</v>
          </cell>
        </row>
        <row r="19">
          <cell r="A19" t="str">
            <v>BATANELCO</v>
          </cell>
          <cell r="C19">
            <v>13762</v>
          </cell>
          <cell r="D19">
            <v>1193.7460000000001</v>
          </cell>
          <cell r="E19">
            <v>11.528415592596749</v>
          </cell>
          <cell r="F19">
            <v>881</v>
          </cell>
          <cell r="H19" t="e">
            <v>#REF!</v>
          </cell>
          <cell r="I19" t="e">
            <v>#REF!</v>
          </cell>
          <cell r="K19">
            <v>4.375963315814011</v>
          </cell>
        </row>
        <row r="20">
          <cell r="A20" t="str">
            <v>CAGELCO I</v>
          </cell>
          <cell r="C20">
            <v>346494</v>
          </cell>
          <cell r="D20">
            <v>35587.250999999997</v>
          </cell>
          <cell r="E20">
            <v>9.7364643310043828</v>
          </cell>
          <cell r="F20">
            <v>13084</v>
          </cell>
          <cell r="H20" t="e">
            <v>#REF!</v>
          </cell>
          <cell r="J20" t="e">
            <v>#REF!</v>
          </cell>
          <cell r="K20">
            <v>12.250448997519891</v>
          </cell>
        </row>
        <row r="21">
          <cell r="A21" t="str">
            <v>CAGELCO II</v>
          </cell>
          <cell r="C21">
            <v>197570</v>
          </cell>
          <cell r="D21">
            <v>20317.325000000001</v>
          </cell>
          <cell r="E21">
            <v>9.7242132022793353</v>
          </cell>
          <cell r="G21">
            <v>-4237.0941999999923</v>
          </cell>
          <cell r="H21" t="e">
            <v>#REF!</v>
          </cell>
          <cell r="I21" t="e">
            <v>#REF!</v>
          </cell>
          <cell r="K21">
            <v>10.327272278774876</v>
          </cell>
        </row>
        <row r="22">
          <cell r="A22" t="str">
            <v>ISELCO I</v>
          </cell>
          <cell r="C22">
            <v>557034</v>
          </cell>
          <cell r="D22">
            <v>56463.512999999999</v>
          </cell>
          <cell r="E22">
            <v>9.865379789599702</v>
          </cell>
          <cell r="F22">
            <v>11215.353600000031</v>
          </cell>
          <cell r="H22" t="e">
            <v>#REF!</v>
          </cell>
          <cell r="J22" t="e">
            <v>#REF!</v>
          </cell>
          <cell r="K22">
            <v>13.71984417029824</v>
          </cell>
        </row>
        <row r="23">
          <cell r="A23" t="str">
            <v>ISELCO II</v>
          </cell>
          <cell r="C23">
            <v>264893</v>
          </cell>
          <cell r="D23">
            <v>19602.57</v>
          </cell>
          <cell r="E23">
            <v>13.513177098717158</v>
          </cell>
          <cell r="G23">
            <v>-4085</v>
          </cell>
          <cell r="H23" t="e">
            <v>#REF!</v>
          </cell>
          <cell r="J23" t="e">
            <v>#REF!</v>
          </cell>
          <cell r="K23">
            <v>15.631704463739499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 t="e">
            <v>#REF!</v>
          </cell>
          <cell r="I24" t="e">
            <v>#REF!</v>
          </cell>
          <cell r="K24">
            <v>0</v>
          </cell>
        </row>
        <row r="25">
          <cell r="A25" t="str">
            <v>QUIRELCO</v>
          </cell>
          <cell r="C25">
            <v>56148</v>
          </cell>
          <cell r="D25">
            <v>5487.8649999999998</v>
          </cell>
          <cell r="E25">
            <v>10.231301243744152</v>
          </cell>
          <cell r="F25">
            <v>1153</v>
          </cell>
          <cell r="H25" t="e">
            <v>#REF!</v>
          </cell>
          <cell r="I25" t="e">
            <v>#REF!</v>
          </cell>
          <cell r="K25">
            <v>15.704533769143197</v>
          </cell>
        </row>
        <row r="27">
          <cell r="C27">
            <v>1435901</v>
          </cell>
          <cell r="D27">
            <v>138652.26999999999</v>
          </cell>
          <cell r="F27">
            <v>26333.353600000031</v>
          </cell>
          <cell r="G27">
            <v>-8322.0941999999923</v>
          </cell>
          <cell r="H27" t="e">
            <v>#REF!</v>
          </cell>
          <cell r="I27" t="e">
            <v>#REF!</v>
          </cell>
          <cell r="J27" t="e">
            <v>#REF!</v>
          </cell>
        </row>
        <row r="29">
          <cell r="A29" t="str">
            <v>AURELCO</v>
          </cell>
          <cell r="C29">
            <v>72319</v>
          </cell>
          <cell r="D29">
            <v>6364.0249999999996</v>
          </cell>
          <cell r="E29">
            <v>11.363720287082469</v>
          </cell>
          <cell r="F29">
            <v>5594</v>
          </cell>
          <cell r="H29" t="e">
            <v>#REF!</v>
          </cell>
          <cell r="I29" t="e">
            <v>#REF!</v>
          </cell>
          <cell r="K29">
            <v>8.791810982184483</v>
          </cell>
        </row>
        <row r="30">
          <cell r="A30" t="str">
            <v>NEECO I</v>
          </cell>
          <cell r="C30">
            <v>240606</v>
          </cell>
          <cell r="D30">
            <v>27776.65</v>
          </cell>
          <cell r="E30">
            <v>8.6621676840079704</v>
          </cell>
          <cell r="F30">
            <v>31460.650800000003</v>
          </cell>
          <cell r="H30" t="e">
            <v>#REF!</v>
          </cell>
          <cell r="I30" t="e">
            <v>#REF!</v>
          </cell>
          <cell r="K30">
            <v>9.144774098625355</v>
          </cell>
        </row>
        <row r="31">
          <cell r="A31" t="str">
            <v>NEECO II - Area I</v>
          </cell>
          <cell r="C31">
            <v>290241</v>
          </cell>
          <cell r="D31">
            <v>29430.37</v>
          </cell>
          <cell r="E31">
            <v>9.8619555241745172</v>
          </cell>
          <cell r="F31">
            <v>3386</v>
          </cell>
          <cell r="H31" t="e">
            <v>#REF!</v>
          </cell>
          <cell r="J31" t="e">
            <v>#REF!</v>
          </cell>
          <cell r="K31">
            <v>10.515675750849701</v>
          </cell>
        </row>
        <row r="32">
          <cell r="A32" t="str">
            <v>NEECO II - Area II</v>
          </cell>
          <cell r="C32">
            <v>282797</v>
          </cell>
          <cell r="D32">
            <v>31351.312999999998</v>
          </cell>
          <cell r="E32">
            <v>9.0202601721975739</v>
          </cell>
          <cell r="G32">
            <v>-1497</v>
          </cell>
          <cell r="H32" t="e">
            <v>#REF!</v>
          </cell>
          <cell r="I32" t="e">
            <v>#REF!</v>
          </cell>
          <cell r="K32">
            <v>10.02319788396658</v>
          </cell>
        </row>
        <row r="33">
          <cell r="A33" t="str">
            <v>PELCO I</v>
          </cell>
          <cell r="C33">
            <v>336487</v>
          </cell>
          <cell r="D33">
            <v>38434.523999999998</v>
          </cell>
          <cell r="E33">
            <v>8.7548111692498143</v>
          </cell>
          <cell r="F33">
            <v>44883</v>
          </cell>
          <cell r="H33" t="e">
            <v>#REF!</v>
          </cell>
          <cell r="I33" t="e">
            <v>#REF!</v>
          </cell>
          <cell r="K33">
            <v>7.2959071060044085</v>
          </cell>
        </row>
        <row r="34">
          <cell r="A34" t="str">
            <v>PELCO II</v>
          </cell>
          <cell r="C34">
            <v>714397</v>
          </cell>
          <cell r="D34">
            <v>74624.486999999994</v>
          </cell>
          <cell r="E34">
            <v>9.573224938886348</v>
          </cell>
          <cell r="F34">
            <v>6332.5023999999976</v>
          </cell>
          <cell r="H34" t="e">
            <v>#REF!</v>
          </cell>
          <cell r="J34" t="e">
            <v>#REF!</v>
          </cell>
          <cell r="K34">
            <v>12.354476901394596</v>
          </cell>
        </row>
        <row r="35">
          <cell r="A35" t="str">
            <v>PELCO III</v>
          </cell>
          <cell r="C35">
            <v>278798</v>
          </cell>
          <cell r="D35">
            <v>29746.262999999999</v>
          </cell>
          <cell r="E35">
            <v>9.3725386614110153</v>
          </cell>
          <cell r="G35">
            <v>-14923</v>
          </cell>
          <cell r="H35" t="e">
            <v>#REF!</v>
          </cell>
          <cell r="J35" t="e">
            <v>#REF!</v>
          </cell>
          <cell r="K35">
            <v>15.250314307667026</v>
          </cell>
        </row>
        <row r="36">
          <cell r="A36" t="str">
            <v>PENELCO</v>
          </cell>
          <cell r="C36">
            <v>719378</v>
          </cell>
          <cell r="D36">
            <v>80854.619000000006</v>
          </cell>
          <cell r="E36">
            <v>8.8971787746597375</v>
          </cell>
          <cell r="F36">
            <v>78268</v>
          </cell>
          <cell r="H36" t="e">
            <v>#REF!</v>
          </cell>
          <cell r="I36" t="e">
            <v>#REF!</v>
          </cell>
          <cell r="K36">
            <v>7.2778980563775741</v>
          </cell>
        </row>
        <row r="37">
          <cell r="A37" t="str">
            <v>PRESCO</v>
          </cell>
          <cell r="C37">
            <v>67259</v>
          </cell>
          <cell r="D37">
            <v>7180.1570000000002</v>
          </cell>
          <cell r="E37">
            <v>9.367343917410162</v>
          </cell>
          <cell r="F37">
            <v>3595</v>
          </cell>
          <cell r="H37" t="e">
            <v>#REF!</v>
          </cell>
          <cell r="I37" t="e">
            <v>#REF!</v>
          </cell>
          <cell r="K37">
            <v>9.8537264311255406</v>
          </cell>
        </row>
        <row r="38">
          <cell r="A38" t="str">
            <v>SAJELCO</v>
          </cell>
          <cell r="C38">
            <v>143030</v>
          </cell>
          <cell r="D38">
            <v>15623.296</v>
          </cell>
          <cell r="E38">
            <v>9.1549183987808966</v>
          </cell>
          <cell r="F38">
            <v>5402.2502000000095</v>
          </cell>
          <cell r="H38" t="e">
            <v>#REF!</v>
          </cell>
          <cell r="I38" t="e">
            <v>#REF!</v>
          </cell>
          <cell r="K38">
            <v>9.0127184682744712</v>
          </cell>
        </row>
        <row r="39">
          <cell r="A39" t="str">
            <v>TARELCO I</v>
          </cell>
          <cell r="C39">
            <v>313193</v>
          </cell>
          <cell r="D39">
            <v>40332.695</v>
          </cell>
          <cell r="E39">
            <v>7.7652385986108792</v>
          </cell>
          <cell r="F39">
            <v>49595</v>
          </cell>
          <cell r="H39" t="e">
            <v>#REF!</v>
          </cell>
          <cell r="J39" t="e">
            <v>#REF!</v>
          </cell>
          <cell r="K39">
            <v>8.407899566718612</v>
          </cell>
        </row>
        <row r="40">
          <cell r="A40" t="str">
            <v>TARELCO II</v>
          </cell>
          <cell r="C40">
            <v>354466</v>
          </cell>
          <cell r="D40">
            <v>42427.468999999997</v>
          </cell>
          <cell r="E40">
            <v>8.3546345882663893</v>
          </cell>
          <cell r="F40">
            <v>53250.508199999982</v>
          </cell>
          <cell r="H40" t="e">
            <v>#REF!</v>
          </cell>
          <cell r="I40" t="e">
            <v>#REF!</v>
          </cell>
          <cell r="K40">
            <v>7.8535275896139973</v>
          </cell>
        </row>
        <row r="41">
          <cell r="A41" t="str">
            <v>ZAMECO I</v>
          </cell>
          <cell r="C41">
            <v>171310</v>
          </cell>
          <cell r="D41">
            <v>18384.277999999998</v>
          </cell>
          <cell r="E41">
            <v>9.3182881590454638</v>
          </cell>
          <cell r="F41">
            <v>21981</v>
          </cell>
          <cell r="H41" t="e">
            <v>#REF!</v>
          </cell>
          <cell r="I41" t="e">
            <v>#REF!</v>
          </cell>
          <cell r="K41">
            <v>11.33664464137226</v>
          </cell>
        </row>
        <row r="42">
          <cell r="A42" t="str">
            <v>ZAMECO II</v>
          </cell>
          <cell r="C42">
            <v>224988</v>
          </cell>
          <cell r="D42">
            <v>24495.496999999999</v>
          </cell>
          <cell r="E42">
            <v>9.1848718154197897</v>
          </cell>
          <cell r="F42">
            <v>18049.863000000012</v>
          </cell>
          <cell r="H42" t="e">
            <v>#REF!</v>
          </cell>
          <cell r="J42" t="e">
            <v>#REF!</v>
          </cell>
          <cell r="K42">
            <v>11.72721347043861</v>
          </cell>
        </row>
        <row r="44">
          <cell r="C44">
            <v>4209269</v>
          </cell>
          <cell r="D44">
            <v>467025.64299999992</v>
          </cell>
          <cell r="F44">
            <v>321797.7746</v>
          </cell>
          <cell r="G44">
            <v>-16420</v>
          </cell>
          <cell r="H44" t="e">
            <v>#REF!</v>
          </cell>
          <cell r="I44" t="e">
            <v>#REF!</v>
          </cell>
          <cell r="J44" t="e">
            <v>#REF!</v>
          </cell>
        </row>
        <row r="46">
          <cell r="A46" t="str">
            <v>BATELEC I</v>
          </cell>
          <cell r="C46">
            <v>550687</v>
          </cell>
          <cell r="D46">
            <v>56673.845999999998</v>
          </cell>
          <cell r="E46">
            <v>9.7167748241402219</v>
          </cell>
          <cell r="F46">
            <v>142957</v>
          </cell>
          <cell r="H46" t="e">
            <v>#REF!</v>
          </cell>
          <cell r="I46" t="e">
            <v>#REF!</v>
          </cell>
          <cell r="K46">
            <v>13.22</v>
          </cell>
        </row>
        <row r="47">
          <cell r="A47" t="str">
            <v>BATELEC II</v>
          </cell>
          <cell r="C47">
            <v>1401807</v>
          </cell>
          <cell r="D47">
            <v>156203.75</v>
          </cell>
          <cell r="E47">
            <v>8.974221169466162</v>
          </cell>
          <cell r="G47">
            <v>-25572</v>
          </cell>
          <cell r="H47" t="e">
            <v>#REF!</v>
          </cell>
          <cell r="I47" t="e">
            <v>#REF!</v>
          </cell>
          <cell r="K47">
            <v>9.8293414050098029</v>
          </cell>
        </row>
        <row r="48">
          <cell r="A48" t="str">
            <v>BISELCO</v>
          </cell>
          <cell r="C48">
            <v>24069</v>
          </cell>
          <cell r="D48">
            <v>2561.8000000000002</v>
          </cell>
          <cell r="E48">
            <v>9.3953470216254189</v>
          </cell>
          <cell r="G48">
            <v>-1422</v>
          </cell>
          <cell r="H48" t="e">
            <v>#REF!</v>
          </cell>
          <cell r="I48" t="e">
            <v>#REF!</v>
          </cell>
          <cell r="K48">
            <v>13.741115246224062</v>
          </cell>
        </row>
        <row r="49">
          <cell r="A49" t="str">
            <v>FLECO</v>
          </cell>
          <cell r="C49">
            <v>168189</v>
          </cell>
          <cell r="D49">
            <v>17143.402999999998</v>
          </cell>
          <cell r="E49">
            <v>9.8107126105592926</v>
          </cell>
          <cell r="F49">
            <v>13701</v>
          </cell>
          <cell r="H49" t="e">
            <v>#REF!</v>
          </cell>
          <cell r="I49" t="e">
            <v>#REF!</v>
          </cell>
          <cell r="K49">
            <v>12.010728043682061</v>
          </cell>
        </row>
        <row r="50">
          <cell r="A50" t="str">
            <v>LUBELCO</v>
          </cell>
          <cell r="C50">
            <v>4967</v>
          </cell>
          <cell r="D50">
            <v>412.07499999999999</v>
          </cell>
          <cell r="E50">
            <v>12.053631013771765</v>
          </cell>
          <cell r="G50">
            <v>-210</v>
          </cell>
          <cell r="H50" t="e">
            <v>#REF!</v>
          </cell>
          <cell r="I50" t="e">
            <v>#REF!</v>
          </cell>
          <cell r="K50">
            <v>13.03</v>
          </cell>
        </row>
        <row r="51">
          <cell r="A51" t="str">
            <v>MARELCO</v>
          </cell>
          <cell r="C51">
            <v>83083</v>
          </cell>
          <cell r="D51">
            <v>7960.7349999999997</v>
          </cell>
          <cell r="E51">
            <v>10.436599133120247</v>
          </cell>
          <cell r="F51">
            <v>2810</v>
          </cell>
          <cell r="H51" t="e">
            <v>#REF!</v>
          </cell>
          <cell r="J51" t="e">
            <v>#REF!</v>
          </cell>
          <cell r="K51">
            <v>7.8246594613768039</v>
          </cell>
        </row>
        <row r="52">
          <cell r="A52" t="str">
            <v>OMECO</v>
          </cell>
          <cell r="C52">
            <v>178137</v>
          </cell>
          <cell r="D52">
            <v>16369.263000000001</v>
          </cell>
          <cell r="E52">
            <v>10.882408083980323</v>
          </cell>
          <cell r="F52">
            <v>3711</v>
          </cell>
          <cell r="H52" t="e">
            <v>#REF!</v>
          </cell>
          <cell r="J52" t="e">
            <v>#REF!</v>
          </cell>
          <cell r="K52">
            <v>13.9872321368259</v>
          </cell>
        </row>
        <row r="53">
          <cell r="A53" t="str">
            <v>ORMECO</v>
          </cell>
          <cell r="C53">
            <v>413406</v>
          </cell>
          <cell r="D53">
            <v>39456.593000000001</v>
          </cell>
          <cell r="E53">
            <v>10.477488515037271</v>
          </cell>
          <cell r="F53">
            <v>2526</v>
          </cell>
          <cell r="H53" t="e">
            <v>#REF!</v>
          </cell>
          <cell r="I53" t="e">
            <v>#REF!</v>
          </cell>
          <cell r="K53">
            <v>11.929243120942681</v>
          </cell>
        </row>
        <row r="54">
          <cell r="A54" t="str">
            <v>PALECO</v>
          </cell>
          <cell r="C54">
            <v>420477</v>
          </cell>
          <cell r="D54">
            <v>43392.264000000003</v>
          </cell>
          <cell r="E54">
            <v>9.6901373940755882</v>
          </cell>
          <cell r="F54">
            <v>13204</v>
          </cell>
          <cell r="H54" t="e">
            <v>#REF!</v>
          </cell>
          <cell r="I54" t="e">
            <v>#REF!</v>
          </cell>
          <cell r="K54">
            <v>9.5279901708158601</v>
          </cell>
        </row>
        <row r="55">
          <cell r="A55" t="str">
            <v>QUEZELCO I</v>
          </cell>
          <cell r="C55">
            <v>271577</v>
          </cell>
          <cell r="D55">
            <v>27656.538</v>
          </cell>
          <cell r="E55">
            <v>9.8196310760226027</v>
          </cell>
          <cell r="F55">
            <v>11670.673199999961</v>
          </cell>
          <cell r="H55" t="e">
            <v>#REF!</v>
          </cell>
          <cell r="J55" t="e">
            <v>#REF!</v>
          </cell>
          <cell r="K55">
            <v>17.827143474879676</v>
          </cell>
        </row>
        <row r="56">
          <cell r="A56" t="str">
            <v xml:space="preserve">QUEZELCO II </v>
          </cell>
          <cell r="C56">
            <v>59813</v>
          </cell>
          <cell r="D56">
            <v>4890.7659999999996</v>
          </cell>
          <cell r="E56">
            <v>12.22978159249492</v>
          </cell>
          <cell r="F56">
            <v>1045</v>
          </cell>
          <cell r="H56" t="e">
            <v>#REF!</v>
          </cell>
          <cell r="J56" t="e">
            <v>#REF!</v>
          </cell>
          <cell r="K56">
            <v>15.857093895346159</v>
          </cell>
        </row>
        <row r="57">
          <cell r="A57" t="str">
            <v>ROMELCO</v>
          </cell>
          <cell r="C57">
            <v>29378</v>
          </cell>
          <cell r="D57">
            <v>2776.52</v>
          </cell>
          <cell r="E57">
            <v>10.580871018397131</v>
          </cell>
          <cell r="F57">
            <v>1309</v>
          </cell>
          <cell r="H57" t="e">
            <v>#REF!</v>
          </cell>
          <cell r="I57" t="e">
            <v>#REF!</v>
          </cell>
          <cell r="K57">
            <v>11.64749236165941</v>
          </cell>
        </row>
        <row r="58">
          <cell r="A58" t="str">
            <v>TIELCO</v>
          </cell>
          <cell r="C58">
            <v>47993</v>
          </cell>
          <cell r="D58">
            <v>5212.5130000000008</v>
          </cell>
          <cell r="E58">
            <v>9.2072672048971373</v>
          </cell>
          <cell r="F58">
            <v>516</v>
          </cell>
          <cell r="H58" t="e">
            <v>#REF!</v>
          </cell>
          <cell r="I58" t="e">
            <v>#REF!</v>
          </cell>
          <cell r="K58">
            <v>9.1517919958364633</v>
          </cell>
        </row>
        <row r="60">
          <cell r="C60">
            <v>3653583</v>
          </cell>
          <cell r="D60">
            <v>380710.06599999999</v>
          </cell>
          <cell r="F60">
            <v>193449.67319999996</v>
          </cell>
          <cell r="G60">
            <v>-27204</v>
          </cell>
          <cell r="H60" t="e">
            <v>#REF!</v>
          </cell>
          <cell r="I60" t="e">
            <v>#REF!</v>
          </cell>
          <cell r="J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 t="e">
            <v>#REF!</v>
          </cell>
          <cell r="J62" t="e">
            <v>#REF!</v>
          </cell>
          <cell r="K62">
            <v>0</v>
          </cell>
        </row>
        <row r="63">
          <cell r="A63" t="str">
            <v>CANORECO</v>
          </cell>
          <cell r="C63">
            <v>242638</v>
          </cell>
          <cell r="D63">
            <v>25619.966</v>
          </cell>
          <cell r="E63">
            <v>9.4706604997055805</v>
          </cell>
          <cell r="F63">
            <v>21942</v>
          </cell>
          <cell r="H63" t="e">
            <v>#REF!</v>
          </cell>
          <cell r="J63" t="e">
            <v>#REF!</v>
          </cell>
          <cell r="K63">
            <v>10.448540506761962</v>
          </cell>
        </row>
        <row r="64">
          <cell r="A64" t="str">
            <v>CASURECO I</v>
          </cell>
          <cell r="C64">
            <v>119880</v>
          </cell>
          <cell r="D64">
            <v>11166.819</v>
          </cell>
          <cell r="E64">
            <v>10.735375938304365</v>
          </cell>
          <cell r="G64">
            <v>-3398</v>
          </cell>
          <cell r="H64" t="e">
            <v>#REF!</v>
          </cell>
          <cell r="J64" t="e">
            <v>#REF!</v>
          </cell>
          <cell r="K64">
            <v>14.7259410745392</v>
          </cell>
        </row>
        <row r="65">
          <cell r="A65" t="str">
            <v>CASURECO II</v>
          </cell>
          <cell r="C65">
            <v>500650</v>
          </cell>
          <cell r="D65">
            <v>49984.273999999998</v>
          </cell>
          <cell r="E65">
            <v>10.016150279585936</v>
          </cell>
          <cell r="F65">
            <v>99707.001600000018</v>
          </cell>
          <cell r="H65" t="e">
            <v>#REF!</v>
          </cell>
          <cell r="J65" t="e">
            <v>#REF!</v>
          </cell>
          <cell r="K65">
            <v>14.868365808240705</v>
          </cell>
        </row>
        <row r="66">
          <cell r="A66" t="str">
            <v>CASURECO III</v>
          </cell>
          <cell r="C66">
            <v>177635</v>
          </cell>
          <cell r="D66">
            <v>15067.129000000001</v>
          </cell>
          <cell r="E66">
            <v>11.789571855394614</v>
          </cell>
          <cell r="F66">
            <v>6459</v>
          </cell>
          <cell r="H66" t="e">
            <v>#REF!</v>
          </cell>
          <cell r="J66" t="e">
            <v>#REF!</v>
          </cell>
          <cell r="K66">
            <v>19.020682000490872</v>
          </cell>
        </row>
        <row r="67">
          <cell r="A67" t="str">
            <v>CASURECO IV</v>
          </cell>
          <cell r="C67">
            <v>94671</v>
          </cell>
          <cell r="D67">
            <v>8004.2190000000001</v>
          </cell>
          <cell r="E67">
            <v>11.827637399726319</v>
          </cell>
          <cell r="F67">
            <v>1720</v>
          </cell>
          <cell r="H67" t="e">
            <v>#REF!</v>
          </cell>
          <cell r="I67" t="e">
            <v>#REF!</v>
          </cell>
          <cell r="K67">
            <v>13.01728522247144</v>
          </cell>
        </row>
        <row r="68">
          <cell r="A68" t="str">
            <v>FICELCO</v>
          </cell>
          <cell r="C68">
            <v>83070</v>
          </cell>
          <cell r="D68">
            <v>7619.3890000000001</v>
          </cell>
          <cell r="E68">
            <v>10.902449002144397</v>
          </cell>
          <cell r="F68">
            <v>753.30060000000231</v>
          </cell>
          <cell r="H68" t="e">
            <v>#REF!</v>
          </cell>
          <cell r="I68" t="e">
            <v>#REF!</v>
          </cell>
          <cell r="K68">
            <v>14.66235305863653</v>
          </cell>
        </row>
        <row r="69">
          <cell r="A69" t="str">
            <v>MASELCO</v>
          </cell>
          <cell r="C69">
            <v>121825</v>
          </cell>
          <cell r="D69">
            <v>14407.574000000001</v>
          </cell>
          <cell r="E69">
            <v>8.4556220221391882</v>
          </cell>
          <cell r="F69">
            <v>7521</v>
          </cell>
          <cell r="H69" t="e">
            <v>#REF!</v>
          </cell>
          <cell r="J69" t="e">
            <v>#REF!</v>
          </cell>
          <cell r="K69">
            <v>15.825452119886998</v>
          </cell>
        </row>
        <row r="70">
          <cell r="A70" t="str">
            <v>SORECO I</v>
          </cell>
          <cell r="C70">
            <v>91402</v>
          </cell>
          <cell r="D70">
            <v>7865.26</v>
          </cell>
          <cell r="E70">
            <v>11.620976293218533</v>
          </cell>
          <cell r="F70">
            <v>9909</v>
          </cell>
          <cell r="H70" t="e">
            <v>#REF!</v>
          </cell>
          <cell r="J70" t="e">
            <v>#REF!</v>
          </cell>
          <cell r="K70">
            <v>11.684032710959958</v>
          </cell>
        </row>
        <row r="71">
          <cell r="A71" t="str">
            <v>SORECO II</v>
          </cell>
          <cell r="C71">
            <v>156686</v>
          </cell>
          <cell r="D71">
            <v>15599.692999999999</v>
          </cell>
          <cell r="E71">
            <v>10.044172023128917</v>
          </cell>
          <cell r="F71">
            <v>2126</v>
          </cell>
          <cell r="H71" t="e">
            <v>#REF!</v>
          </cell>
          <cell r="J71" t="e">
            <v>#REF!</v>
          </cell>
          <cell r="K71">
            <v>17.772336912491213</v>
          </cell>
        </row>
        <row r="72">
          <cell r="A72" t="str">
            <v>TISELCO</v>
          </cell>
          <cell r="C72">
            <v>12745</v>
          </cell>
          <cell r="D72">
            <v>1088.0840000000001</v>
          </cell>
          <cell r="E72">
            <v>11.713250079957062</v>
          </cell>
          <cell r="F72">
            <v>3321.8912</v>
          </cell>
          <cell r="H72" t="e">
            <v>#REF!</v>
          </cell>
          <cell r="I72" t="e">
            <v>#REF!</v>
          </cell>
          <cell r="K72">
            <v>14.619180181730023</v>
          </cell>
        </row>
        <row r="74">
          <cell r="C74">
            <v>1601202</v>
          </cell>
          <cell r="D74">
            <v>156422.40700000001</v>
          </cell>
          <cell r="F74">
            <v>153459.19340000005</v>
          </cell>
          <cell r="G74">
            <v>-3398</v>
          </cell>
          <cell r="H74" t="e">
            <v>#REF!</v>
          </cell>
          <cell r="I74" t="e">
            <v>#REF!</v>
          </cell>
          <cell r="J74" t="e">
            <v>#REF!</v>
          </cell>
        </row>
        <row r="76">
          <cell r="A76" t="str">
            <v>AKELCO</v>
          </cell>
          <cell r="C76">
            <v>459282</v>
          </cell>
          <cell r="D76">
            <v>45151.277999999998</v>
          </cell>
          <cell r="E76">
            <v>10.172070876930659</v>
          </cell>
          <cell r="F76">
            <v>22670</v>
          </cell>
          <cell r="H76" t="e">
            <v>#REF!</v>
          </cell>
          <cell r="I76" t="e">
            <v>#REF!</v>
          </cell>
          <cell r="K76">
            <v>11.580461852210586</v>
          </cell>
        </row>
        <row r="77">
          <cell r="A77" t="str">
            <v>ANTECO</v>
          </cell>
          <cell r="C77">
            <v>163698</v>
          </cell>
          <cell r="D77">
            <v>17348.184000000001</v>
          </cell>
          <cell r="E77">
            <v>9.4360308836936468</v>
          </cell>
          <cell r="F77">
            <v>10314.564799999993</v>
          </cell>
          <cell r="H77" t="e">
            <v>#REF!</v>
          </cell>
          <cell r="I77" t="e">
            <v>#REF!</v>
          </cell>
          <cell r="K77">
            <v>13.364321905613078</v>
          </cell>
        </row>
        <row r="78">
          <cell r="A78" t="str">
            <v>CAPELCO</v>
          </cell>
          <cell r="C78">
            <v>264253</v>
          </cell>
          <cell r="D78">
            <v>21982.613000000001</v>
          </cell>
          <cell r="E78">
            <v>12.02100041519177</v>
          </cell>
          <cell r="G78">
            <v>-39590.809200000018</v>
          </cell>
          <cell r="H78" t="e">
            <v>#REF!</v>
          </cell>
          <cell r="I78" t="e">
            <v>#REF!</v>
          </cell>
          <cell r="K78">
            <v>19.396967425139312</v>
          </cell>
        </row>
        <row r="79">
          <cell r="A79" t="str">
            <v>CENECO</v>
          </cell>
          <cell r="C79">
            <v>1128375</v>
          </cell>
          <cell r="D79">
            <v>138652.755</v>
          </cell>
          <cell r="E79">
            <v>8.1381361661367642</v>
          </cell>
          <cell r="G79">
            <v>-43535.637899999972</v>
          </cell>
          <cell r="H79" t="e">
            <v>#REF!</v>
          </cell>
          <cell r="J79" t="e">
            <v>#REF!</v>
          </cell>
          <cell r="K79">
            <v>14.148041986511247</v>
          </cell>
        </row>
        <row r="80">
          <cell r="A80" t="str">
            <v>GUIMELCO</v>
          </cell>
          <cell r="C80">
            <v>61067</v>
          </cell>
          <cell r="D80">
            <v>4882.0079999999998</v>
          </cell>
          <cell r="E80">
            <v>12.508582534072046</v>
          </cell>
          <cell r="F80">
            <v>644.58320000000094</v>
          </cell>
          <cell r="H80" t="e">
            <v>#REF!</v>
          </cell>
          <cell r="I80" t="e">
            <v>#REF!</v>
          </cell>
          <cell r="K80">
            <v>14.127351343464504</v>
          </cell>
        </row>
        <row r="81">
          <cell r="A81" t="str">
            <v>ILECO I</v>
          </cell>
          <cell r="C81">
            <v>440502</v>
          </cell>
          <cell r="D81">
            <v>42877.275000000001</v>
          </cell>
          <cell r="E81">
            <v>10.273553998009435</v>
          </cell>
          <cell r="F81">
            <v>17064.758900000015</v>
          </cell>
          <cell r="H81" t="e">
            <v>#REF!</v>
          </cell>
          <cell r="I81" t="e">
            <v>#REF!</v>
          </cell>
          <cell r="K81">
            <v>8.5754123700605529</v>
          </cell>
        </row>
        <row r="82">
          <cell r="A82" t="str">
            <v>ILECO II</v>
          </cell>
          <cell r="C82">
            <v>266353</v>
          </cell>
          <cell r="D82">
            <v>25718.456999999999</v>
          </cell>
          <cell r="E82">
            <v>10.356492226574868</v>
          </cell>
          <cell r="F82">
            <v>24084</v>
          </cell>
          <cell r="H82" t="e">
            <v>#REF!</v>
          </cell>
          <cell r="I82" t="e">
            <v>#REF!</v>
          </cell>
          <cell r="K82">
            <v>10.683592641243472</v>
          </cell>
        </row>
        <row r="83">
          <cell r="A83" t="str">
            <v>ILECO III</v>
          </cell>
          <cell r="C83">
            <v>80283</v>
          </cell>
          <cell r="D83">
            <v>7358.1980000000003</v>
          </cell>
          <cell r="E83">
            <v>10.910687643904119</v>
          </cell>
          <cell r="G83">
            <v>-593.45059999999648</v>
          </cell>
          <cell r="H83" t="e">
            <v>#REF!</v>
          </cell>
          <cell r="I83" t="e">
            <v>#REF!</v>
          </cell>
          <cell r="K83">
            <v>20.131665915220438</v>
          </cell>
        </row>
        <row r="84">
          <cell r="A84" t="str">
            <v>NOCECO</v>
          </cell>
          <cell r="C84">
            <v>348183</v>
          </cell>
          <cell r="D84">
            <v>40610.607000000004</v>
          </cell>
          <cell r="E84">
            <v>8.5736960297096765</v>
          </cell>
          <cell r="G84">
            <v>-10479.037300000025</v>
          </cell>
          <cell r="H84" t="e">
            <v>#REF!</v>
          </cell>
          <cell r="I84" t="e">
            <v>#REF!</v>
          </cell>
          <cell r="K84">
            <v>9.7092248111510919</v>
          </cell>
        </row>
        <row r="85">
          <cell r="A85" t="str">
            <v>VRESCO</v>
          </cell>
          <cell r="C85">
            <v>351738</v>
          </cell>
          <cell r="D85">
            <v>31513.52</v>
          </cell>
          <cell r="E85">
            <v>11.161495129709406</v>
          </cell>
          <cell r="F85">
            <v>15195</v>
          </cell>
          <cell r="H85" t="e">
            <v>#REF!</v>
          </cell>
          <cell r="I85" t="e">
            <v>#REF!</v>
          </cell>
          <cell r="K85">
            <v>11.438715354513572</v>
          </cell>
        </row>
        <row r="87">
          <cell r="C87">
            <v>3563734</v>
          </cell>
          <cell r="D87">
            <v>376094.89500000002</v>
          </cell>
          <cell r="F87">
            <v>89972.906900000002</v>
          </cell>
          <cell r="G87">
            <v>-94198.935000000012</v>
          </cell>
          <cell r="H87" t="e">
            <v>#REF!</v>
          </cell>
          <cell r="I87" t="e">
            <v>#REF!</v>
          </cell>
          <cell r="J87" t="e">
            <v>#REF!</v>
          </cell>
        </row>
        <row r="89">
          <cell r="A89" t="str">
            <v>BANELCO</v>
          </cell>
          <cell r="C89">
            <v>23481</v>
          </cell>
          <cell r="D89">
            <v>2287.3690000000001</v>
          </cell>
          <cell r="E89">
            <v>10.265505915311433</v>
          </cell>
          <cell r="G89">
            <v>-1547.9387999999999</v>
          </cell>
          <cell r="H89" t="e">
            <v>#REF!</v>
          </cell>
          <cell r="J89" t="e">
            <v>#REF!</v>
          </cell>
          <cell r="K89">
            <v>8.5896300535345702</v>
          </cell>
        </row>
        <row r="90">
          <cell r="A90" t="str">
            <v>BOHECO I</v>
          </cell>
          <cell r="C90">
            <v>220943</v>
          </cell>
          <cell r="D90">
            <v>26581.646000000001</v>
          </cell>
          <cell r="E90">
            <v>8.311863005022337</v>
          </cell>
          <cell r="G90">
            <v>-4015</v>
          </cell>
          <cell r="H90" t="e">
            <v>#REF!</v>
          </cell>
          <cell r="I90" t="e">
            <v>#REF!</v>
          </cell>
          <cell r="K90">
            <v>6.8205810284919623</v>
          </cell>
        </row>
        <row r="91">
          <cell r="A91" t="str">
            <v>BOHECO II</v>
          </cell>
          <cell r="C91">
            <v>150477</v>
          </cell>
          <cell r="D91">
            <v>16814.965</v>
          </cell>
          <cell r="E91">
            <v>8.9489927573444241</v>
          </cell>
          <cell r="G91">
            <v>-362</v>
          </cell>
          <cell r="H91" t="e">
            <v>#REF!</v>
          </cell>
          <cell r="I91" t="e">
            <v>#REF!</v>
          </cell>
          <cell r="K91">
            <v>10.770616594099657</v>
          </cell>
        </row>
        <row r="92">
          <cell r="A92" t="str">
            <v>CELCO</v>
          </cell>
          <cell r="C92">
            <v>18501</v>
          </cell>
          <cell r="D92">
            <v>1587.6010000000001</v>
          </cell>
          <cell r="E92">
            <v>11.653431813157084</v>
          </cell>
          <cell r="F92">
            <v>176</v>
          </cell>
          <cell r="H92" t="e">
            <v>#REF!</v>
          </cell>
          <cell r="I92" t="e">
            <v>#REF!</v>
          </cell>
          <cell r="K92">
            <v>9.2414093526565821</v>
          </cell>
        </row>
        <row r="93">
          <cell r="A93" t="str">
            <v>CEBECO I</v>
          </cell>
          <cell r="C93">
            <v>303195</v>
          </cell>
          <cell r="D93">
            <v>35369.548000000003</v>
          </cell>
          <cell r="E93">
            <v>8.5722045416017192</v>
          </cell>
          <cell r="F93">
            <v>17938.417689999973</v>
          </cell>
          <cell r="H93" t="e">
            <v>#REF!</v>
          </cell>
          <cell r="I93" t="e">
            <v>#REF!</v>
          </cell>
          <cell r="K93">
            <v>9.5969657521990115</v>
          </cell>
        </row>
        <row r="94">
          <cell r="A94" t="str">
            <v>CEBECO II</v>
          </cell>
          <cell r="C94">
            <v>496510</v>
          </cell>
          <cell r="D94">
            <v>62809.559000000001</v>
          </cell>
          <cell r="E94">
            <v>7.9050069432902719</v>
          </cell>
          <cell r="F94">
            <v>23016</v>
          </cell>
          <cell r="H94" t="e">
            <v>#REF!</v>
          </cell>
          <cell r="I94" t="e">
            <v>#REF!</v>
          </cell>
          <cell r="K94">
            <v>7.1668658260033533</v>
          </cell>
        </row>
        <row r="95">
          <cell r="A95" t="str">
            <v>CEBECO III</v>
          </cell>
          <cell r="C95">
            <v>196293</v>
          </cell>
          <cell r="D95">
            <v>34249.531999999999</v>
          </cell>
          <cell r="E95">
            <v>5.7312607950380166</v>
          </cell>
          <cell r="F95">
            <v>6573</v>
          </cell>
          <cell r="H95" t="e">
            <v>#REF!</v>
          </cell>
          <cell r="I95" t="e">
            <v>#REF!</v>
          </cell>
          <cell r="K95">
            <v>6.344148147917239</v>
          </cell>
        </row>
        <row r="96">
          <cell r="A96" t="str">
            <v>NORECO I</v>
          </cell>
          <cell r="C96">
            <v>100025</v>
          </cell>
          <cell r="D96">
            <v>11213.335999999999</v>
          </cell>
          <cell r="E96">
            <v>8.9201821830720149</v>
          </cell>
          <cell r="G96">
            <v>-3094</v>
          </cell>
          <cell r="H96" t="e">
            <v>#REF!</v>
          </cell>
          <cell r="J96" t="e">
            <v>#REF!</v>
          </cell>
          <cell r="K96">
            <v>12.783590868827158</v>
          </cell>
        </row>
        <row r="97">
          <cell r="A97" t="str">
            <v>NORECO II</v>
          </cell>
          <cell r="C97">
            <v>519558</v>
          </cell>
          <cell r="D97">
            <v>53283.955000000002</v>
          </cell>
          <cell r="E97">
            <v>0</v>
          </cell>
          <cell r="F97">
            <v>7818</v>
          </cell>
          <cell r="H97" t="e">
            <v>#REF!</v>
          </cell>
          <cell r="I97" t="e">
            <v>#REF!</v>
          </cell>
          <cell r="K97">
            <v>13.765831069670636</v>
          </cell>
        </row>
        <row r="98">
          <cell r="A98" t="str">
            <v>PROSIELCO</v>
          </cell>
          <cell r="C98">
            <v>37896</v>
          </cell>
          <cell r="D98">
            <v>3392.973</v>
          </cell>
          <cell r="E98">
            <v>11.168965977624932</v>
          </cell>
          <cell r="G98">
            <v>-796</v>
          </cell>
          <cell r="H98" t="e">
            <v>#REF!</v>
          </cell>
          <cell r="I98" t="e">
            <v>#REF!</v>
          </cell>
          <cell r="K98">
            <v>13.391783921374531</v>
          </cell>
        </row>
        <row r="100">
          <cell r="C100">
            <v>2066879</v>
          </cell>
          <cell r="D100">
            <v>247590.484</v>
          </cell>
          <cell r="F100">
            <v>55521.417689999973</v>
          </cell>
          <cell r="G100">
            <v>-9814.9387999999999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2">
          <cell r="A102" t="str">
            <v>BILECO</v>
          </cell>
          <cell r="C102">
            <v>48052</v>
          </cell>
          <cell r="D102">
            <v>4332.46</v>
          </cell>
          <cell r="E102">
            <v>11.091158371918032</v>
          </cell>
          <cell r="G102">
            <v>-783</v>
          </cell>
          <cell r="H102" t="e">
            <v>#REF!</v>
          </cell>
          <cell r="I102" t="e">
            <v>#REF!</v>
          </cell>
          <cell r="K102">
            <v>21.284023668639058</v>
          </cell>
        </row>
        <row r="103">
          <cell r="A103" t="str">
            <v>LEYECO I/DORELCO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 t="e">
            <v>#REF!</v>
          </cell>
          <cell r="I103" t="e">
            <v>#REF!</v>
          </cell>
          <cell r="K103">
            <v>0</v>
          </cell>
        </row>
        <row r="104">
          <cell r="A104" t="str">
            <v>LEYECO II</v>
          </cell>
          <cell r="C104">
            <v>96491</v>
          </cell>
          <cell r="D104">
            <v>0</v>
          </cell>
          <cell r="E104">
            <v>0</v>
          </cell>
          <cell r="G104">
            <v>-11413.325200000007</v>
          </cell>
          <cell r="H104" t="e">
            <v>#REF!</v>
          </cell>
          <cell r="I104" t="e">
            <v>#REF!</v>
          </cell>
          <cell r="K104">
            <v>0</v>
          </cell>
        </row>
        <row r="105">
          <cell r="A105" t="str">
            <v>LEYECO III</v>
          </cell>
          <cell r="C105">
            <v>31294</v>
          </cell>
          <cell r="D105">
            <v>2751.306</v>
          </cell>
          <cell r="E105">
            <v>11.374234636205497</v>
          </cell>
          <cell r="F105">
            <v>5262.3607000000011</v>
          </cell>
          <cell r="H105" t="e">
            <v>#REF!</v>
          </cell>
          <cell r="I105" t="e">
            <v>#REF!</v>
          </cell>
          <cell r="K105">
            <v>-17.170000000000002</v>
          </cell>
        </row>
        <row r="106">
          <cell r="A106" t="str">
            <v>LEYECO IV</v>
          </cell>
          <cell r="C106">
            <v>89007</v>
          </cell>
          <cell r="D106">
            <v>10128.92</v>
          </cell>
          <cell r="E106">
            <v>8.7874126757837949</v>
          </cell>
          <cell r="G106">
            <v>-2279</v>
          </cell>
          <cell r="H106" t="e">
            <v>#REF!</v>
          </cell>
          <cell r="I106" t="e">
            <v>#REF!</v>
          </cell>
          <cell r="K106">
            <v>14.884766100421718</v>
          </cell>
        </row>
        <row r="107">
          <cell r="A107" t="str">
            <v>LEYECO V</v>
          </cell>
          <cell r="C107">
            <v>89715</v>
          </cell>
          <cell r="D107">
            <v>10084.066999999999</v>
          </cell>
          <cell r="E107">
            <v>8.89670804448245</v>
          </cell>
          <cell r="F107">
            <v>-60899.401199999993</v>
          </cell>
          <cell r="H107" t="e">
            <v>#REF!</v>
          </cell>
          <cell r="I107" t="e">
            <v>#REF!</v>
          </cell>
          <cell r="K107">
            <v>29.159751105753116</v>
          </cell>
        </row>
        <row r="108">
          <cell r="A108" t="str">
            <v>SOLECO</v>
          </cell>
          <cell r="C108">
            <v>138538</v>
          </cell>
          <cell r="D108">
            <v>16180.709000000001</v>
          </cell>
          <cell r="E108">
            <v>8.5619239552481901</v>
          </cell>
          <cell r="F108">
            <v>12251.311699999991</v>
          </cell>
          <cell r="H108" t="e">
            <v>#REF!</v>
          </cell>
          <cell r="I108" t="e">
            <v>#REF!</v>
          </cell>
          <cell r="K108">
            <v>10.461512273228623</v>
          </cell>
        </row>
        <row r="109">
          <cell r="A109" t="str">
            <v>SAMELCO I</v>
          </cell>
          <cell r="C109">
            <v>95946</v>
          </cell>
          <cell r="D109">
            <v>10086.707</v>
          </cell>
          <cell r="E109">
            <v>9.5121232330829084</v>
          </cell>
          <cell r="F109">
            <v>16567</v>
          </cell>
          <cell r="H109" t="e">
            <v>#REF!</v>
          </cell>
          <cell r="J109" t="e">
            <v>#REF!</v>
          </cell>
          <cell r="K109">
            <v>17.573874582691719</v>
          </cell>
        </row>
        <row r="110">
          <cell r="A110" t="str">
            <v>SAMELCO II</v>
          </cell>
          <cell r="C110">
            <v>112040</v>
          </cell>
          <cell r="D110">
            <v>10384.144</v>
          </cell>
          <cell r="E110">
            <v>10.789526801631411</v>
          </cell>
          <cell r="F110">
            <v>10901</v>
          </cell>
          <cell r="H110" t="e">
            <v>#REF!</v>
          </cell>
          <cell r="I110" t="e">
            <v>#REF!</v>
          </cell>
          <cell r="K110">
            <v>13.796788709262609</v>
          </cell>
        </row>
        <row r="111">
          <cell r="A111" t="str">
            <v>ESAMELCO</v>
          </cell>
          <cell r="C111">
            <v>85424</v>
          </cell>
          <cell r="D111">
            <v>8074.1540000000005</v>
          </cell>
          <cell r="E111">
            <v>0</v>
          </cell>
          <cell r="F111">
            <v>7220</v>
          </cell>
          <cell r="H111" t="e">
            <v>#REF!</v>
          </cell>
          <cell r="I111" t="e">
            <v>#REF!</v>
          </cell>
          <cell r="K111">
            <v>13.637154503251459</v>
          </cell>
        </row>
        <row r="112">
          <cell r="A112" t="str">
            <v>NORSAMELCO</v>
          </cell>
          <cell r="C112">
            <v>127066</v>
          </cell>
          <cell r="D112">
            <v>11459.636</v>
          </cell>
          <cell r="E112">
            <v>11.088135783719482</v>
          </cell>
          <cell r="F112">
            <v>20229</v>
          </cell>
          <cell r="H112" t="e">
            <v>#REF!</v>
          </cell>
          <cell r="J112" t="e">
            <v>#REF!</v>
          </cell>
          <cell r="K112">
            <v>22.282545963602935</v>
          </cell>
        </row>
        <row r="114">
          <cell r="C114">
            <v>913573</v>
          </cell>
          <cell r="D114">
            <v>83482.103000000003</v>
          </cell>
          <cell r="F114">
            <v>11531.271200000003</v>
          </cell>
          <cell r="G114">
            <v>-14475.325200000007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6">
          <cell r="A116" t="str">
            <v>ZAMCELCO</v>
          </cell>
          <cell r="C116">
            <v>729745</v>
          </cell>
          <cell r="D116">
            <v>100915.25199999999</v>
          </cell>
          <cell r="E116">
            <v>7.2312656960912118</v>
          </cell>
          <cell r="G116">
            <v>-47905</v>
          </cell>
          <cell r="H116" t="e">
            <v>#REF!</v>
          </cell>
          <cell r="J116" t="e">
            <v>#REF!</v>
          </cell>
          <cell r="K116">
            <v>19.700153321793959</v>
          </cell>
        </row>
        <row r="117">
          <cell r="A117" t="str">
            <v>ZAMSURECO I</v>
          </cell>
          <cell r="C117">
            <v>286735</v>
          </cell>
          <cell r="D117">
            <v>38360.909</v>
          </cell>
          <cell r="E117">
            <v>7.4746664631956454</v>
          </cell>
          <cell r="F117">
            <v>12909.789999999979</v>
          </cell>
          <cell r="H117" t="e">
            <v>#REF!</v>
          </cell>
          <cell r="I117" t="e">
            <v>#REF!</v>
          </cell>
          <cell r="K117">
            <v>12.0729637218368</v>
          </cell>
        </row>
        <row r="118">
          <cell r="A118" t="str">
            <v>ZAMSURECO II</v>
          </cell>
          <cell r="C118">
            <v>158158</v>
          </cell>
          <cell r="D118">
            <v>20883.505000000001</v>
          </cell>
          <cell r="E118">
            <v>7.5733455662734768</v>
          </cell>
          <cell r="G118">
            <v>-14353.529899999994</v>
          </cell>
          <cell r="H118" t="e">
            <v>#REF!</v>
          </cell>
          <cell r="J118" t="e">
            <v>#REF!</v>
          </cell>
          <cell r="K118">
            <v>22.971439356125227</v>
          </cell>
        </row>
        <row r="119">
          <cell r="A119" t="str">
            <v>ZANECO</v>
          </cell>
          <cell r="C119">
            <v>281022</v>
          </cell>
          <cell r="D119">
            <v>35968.785000000003</v>
          </cell>
          <cell r="E119">
            <v>7.8129411377114897</v>
          </cell>
          <cell r="F119">
            <v>-3167.9094000000041</v>
          </cell>
          <cell r="H119" t="e">
            <v>#REF!</v>
          </cell>
          <cell r="J119" t="e">
            <v>#REF!</v>
          </cell>
          <cell r="K119">
            <v>12.127599725717443</v>
          </cell>
        </row>
        <row r="121">
          <cell r="C121">
            <v>1455660</v>
          </cell>
          <cell r="D121">
            <v>196128.451</v>
          </cell>
          <cell r="F121">
            <v>9741.8805999999749</v>
          </cell>
          <cell r="G121">
            <v>-62258.529899999994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3">
          <cell r="A123" t="str">
            <v>BASELCO</v>
          </cell>
          <cell r="C123">
            <v>49019</v>
          </cell>
          <cell r="D123">
            <v>5366.2060000000001</v>
          </cell>
          <cell r="E123">
            <v>9.1347592693981561</v>
          </cell>
          <cell r="G123">
            <v>-12480</v>
          </cell>
          <cell r="H123" t="e">
            <v>#REF!</v>
          </cell>
          <cell r="J123" t="e">
            <v>#REF!</v>
          </cell>
          <cell r="K123">
            <v>36.012741403469079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 t="e">
            <v>#REF!</v>
          </cell>
          <cell r="J124" t="e">
            <v>#REF!</v>
          </cell>
          <cell r="K124">
            <v>0</v>
          </cell>
        </row>
        <row r="125">
          <cell r="A125" t="str">
            <v>MAGELCO</v>
          </cell>
          <cell r="C125">
            <v>32808</v>
          </cell>
          <cell r="D125">
            <v>4759.3609999999999</v>
          </cell>
          <cell r="E125">
            <v>6.8933623652418889</v>
          </cell>
          <cell r="G125">
            <v>-16217</v>
          </cell>
          <cell r="H125" t="e">
            <v>#REF!</v>
          </cell>
          <cell r="J125" t="e">
            <v>#REF!</v>
          </cell>
          <cell r="K125">
            <v>38.281205063907336</v>
          </cell>
        </row>
        <row r="126">
          <cell r="A126" t="str">
            <v>SIASELCO</v>
          </cell>
          <cell r="C126">
            <v>5540</v>
          </cell>
          <cell r="D126">
            <v>505.56599999999997</v>
          </cell>
          <cell r="E126">
            <v>10.95801537286922</v>
          </cell>
          <cell r="F126">
            <v>180</v>
          </cell>
          <cell r="H126" t="e">
            <v>#REF!</v>
          </cell>
          <cell r="I126" t="e">
            <v>#REF!</v>
          </cell>
          <cell r="K126">
            <v>11.165009593581022</v>
          </cell>
        </row>
        <row r="127">
          <cell r="A127" t="str">
            <v>SULECO</v>
          </cell>
          <cell r="C127">
            <v>66257</v>
          </cell>
          <cell r="D127">
            <v>6492.6009999999997</v>
          </cell>
          <cell r="E127">
            <v>10.205001046575941</v>
          </cell>
          <cell r="G127">
            <v>-2742.71179999999</v>
          </cell>
          <cell r="H127" t="e">
            <v>#REF!</v>
          </cell>
          <cell r="J127" t="e">
            <v>#REF!</v>
          </cell>
          <cell r="K127">
            <v>31.405531789915642</v>
          </cell>
        </row>
        <row r="128">
          <cell r="A128" t="str">
            <v>TAWELCO</v>
          </cell>
          <cell r="C128">
            <v>29520</v>
          </cell>
          <cell r="D128">
            <v>3192.3760000000002</v>
          </cell>
          <cell r="E128">
            <v>9.2470310514801515</v>
          </cell>
          <cell r="G128">
            <v>-25391</v>
          </cell>
          <cell r="H128" t="e">
            <v>#REF!</v>
          </cell>
          <cell r="J128" t="e">
            <v>#REF!</v>
          </cell>
          <cell r="K128">
            <v>29.205205938434954</v>
          </cell>
        </row>
        <row r="129">
          <cell r="A129" t="str">
            <v>LASURECO</v>
          </cell>
          <cell r="C129">
            <v>114288</v>
          </cell>
          <cell r="D129">
            <v>15902.625</v>
          </cell>
          <cell r="E129">
            <v>7.1867380385313746</v>
          </cell>
          <cell r="G129">
            <v>-19018.754000000001</v>
          </cell>
          <cell r="H129" t="e">
            <v>#REF!</v>
          </cell>
          <cell r="J129" t="e">
            <v>#REF!</v>
          </cell>
          <cell r="K129">
            <v>16.629334274992932</v>
          </cell>
        </row>
        <row r="131">
          <cell r="C131">
            <v>297432</v>
          </cell>
          <cell r="D131">
            <v>36218.735000000001</v>
          </cell>
          <cell r="F131">
            <v>180</v>
          </cell>
          <cell r="G131">
            <v>-75849.465799999991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4">
          <cell r="A134" t="str">
            <v>BUSECO</v>
          </cell>
          <cell r="C134">
            <v>213700</v>
          </cell>
          <cell r="D134">
            <v>29116.652999999998</v>
          </cell>
          <cell r="E134">
            <v>7.3394424833101528</v>
          </cell>
          <cell r="F134">
            <v>18982.426210000005</v>
          </cell>
          <cell r="H134" t="e">
            <v>#REF!</v>
          </cell>
          <cell r="J134" t="e">
            <v>#REF!</v>
          </cell>
          <cell r="K134">
            <v>11.577486522216105</v>
          </cell>
        </row>
        <row r="135">
          <cell r="A135" t="str">
            <v>CAMELCO</v>
          </cell>
          <cell r="C135">
            <v>39714</v>
          </cell>
          <cell r="D135">
            <v>3475.3150000000001</v>
          </cell>
          <cell r="E135">
            <v>11.427453338762097</v>
          </cell>
          <cell r="F135">
            <v>1146</v>
          </cell>
          <cell r="H135" t="e">
            <v>#REF!</v>
          </cell>
          <cell r="J135" t="e">
            <v>#REF!</v>
          </cell>
          <cell r="K135">
            <v>11.362596765295228</v>
          </cell>
        </row>
        <row r="136">
          <cell r="A136" t="str">
            <v>FIBECO</v>
          </cell>
          <cell r="C136">
            <v>263329</v>
          </cell>
          <cell r="D136">
            <v>32805.627</v>
          </cell>
          <cell r="E136">
            <v>8.0269461089708791</v>
          </cell>
          <cell r="F136">
            <v>1780</v>
          </cell>
          <cell r="H136" t="e">
            <v>#REF!</v>
          </cell>
          <cell r="I136" t="e">
            <v>#REF!</v>
          </cell>
          <cell r="K136">
            <v>14.110415417768163</v>
          </cell>
        </row>
        <row r="137">
          <cell r="A137" t="str">
            <v>LANECO</v>
          </cell>
          <cell r="C137">
            <v>102388</v>
          </cell>
          <cell r="D137">
            <v>14437.282999999999</v>
          </cell>
          <cell r="E137">
            <v>7.0919161174578349</v>
          </cell>
          <cell r="G137">
            <v>-1563.5491000000038</v>
          </cell>
          <cell r="H137" t="e">
            <v>#REF!</v>
          </cell>
          <cell r="I137" t="e">
            <v>#REF!</v>
          </cell>
          <cell r="K137">
            <v>16.083394880868173</v>
          </cell>
        </row>
        <row r="138">
          <cell r="A138" t="str">
            <v>MOELCI I</v>
          </cell>
          <cell r="C138">
            <v>75893</v>
          </cell>
          <cell r="D138">
            <v>9889.9889999999996</v>
          </cell>
          <cell r="E138">
            <v>7.6737193539851258</v>
          </cell>
          <cell r="G138">
            <v>-2950.426999999996</v>
          </cell>
          <cell r="H138" t="e">
            <v>#REF!</v>
          </cell>
          <cell r="J138" t="e">
            <v>#REF!</v>
          </cell>
          <cell r="K138">
            <v>12.276866476185171</v>
          </cell>
        </row>
        <row r="139">
          <cell r="A139" t="str">
            <v>MOELCI II</v>
          </cell>
          <cell r="C139">
            <v>191926</v>
          </cell>
          <cell r="D139">
            <v>26925.050999999999</v>
          </cell>
          <cell r="E139">
            <v>7.1281573431374374</v>
          </cell>
          <cell r="F139">
            <v>7906</v>
          </cell>
          <cell r="H139" t="e">
            <v>#REF!</v>
          </cell>
          <cell r="I139" t="e">
            <v>#REF!</v>
          </cell>
          <cell r="K139">
            <v>11.62861777674574</v>
          </cell>
        </row>
        <row r="140">
          <cell r="A140" t="str">
            <v>MORESCO I</v>
          </cell>
          <cell r="C140">
            <v>380635</v>
          </cell>
          <cell r="D140">
            <v>50629.84</v>
          </cell>
          <cell r="E140">
            <v>7.5179972917157158</v>
          </cell>
          <cell r="F140">
            <v>12670</v>
          </cell>
          <cell r="H140" t="e">
            <v>#REF!</v>
          </cell>
          <cell r="I140" t="e">
            <v>#REF!</v>
          </cell>
          <cell r="K140">
            <v>2.2396387364915107</v>
          </cell>
        </row>
        <row r="141">
          <cell r="A141" t="str">
            <v>MORESCO II</v>
          </cell>
          <cell r="C141">
            <v>185561</v>
          </cell>
          <cell r="D141">
            <v>19572.151000000002</v>
          </cell>
          <cell r="E141">
            <v>9.4808690163896649</v>
          </cell>
          <cell r="F141">
            <v>1461</v>
          </cell>
          <cell r="H141" t="e">
            <v>#REF!</v>
          </cell>
          <cell r="J141" t="e">
            <v>#REF!</v>
          </cell>
          <cell r="K141">
            <v>10.630861425826147</v>
          </cell>
        </row>
        <row r="143">
          <cell r="C143">
            <v>1453146</v>
          </cell>
          <cell r="D143">
            <v>186851.90900000001</v>
          </cell>
          <cell r="F143">
            <v>43945.426210000005</v>
          </cell>
          <cell r="G143">
            <v>-4513.9760999999999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5">
          <cell r="A145" t="str">
            <v>ANECO</v>
          </cell>
          <cell r="C145">
            <v>476741</v>
          </cell>
          <cell r="D145">
            <v>58588.237000000001</v>
          </cell>
          <cell r="E145">
            <v>8.1371453454044023</v>
          </cell>
          <cell r="F145">
            <v>12720</v>
          </cell>
          <cell r="H145" t="e">
            <v>#REF!</v>
          </cell>
          <cell r="I145" t="e">
            <v>#REF!</v>
          </cell>
          <cell r="K145">
            <v>10.683812125748085</v>
          </cell>
        </row>
        <row r="146">
          <cell r="A146" t="str">
            <v>ASELCO</v>
          </cell>
          <cell r="C146">
            <v>320232</v>
          </cell>
          <cell r="D146">
            <v>35936.366000000002</v>
          </cell>
          <cell r="E146">
            <v>8.9110846656002991</v>
          </cell>
          <cell r="F146">
            <v>9337</v>
          </cell>
          <cell r="H146" t="e">
            <v>#REF!</v>
          </cell>
          <cell r="J146" t="e">
            <v>#REF!</v>
          </cell>
          <cell r="K146">
            <v>9.94293257374928</v>
          </cell>
        </row>
        <row r="147">
          <cell r="A147" t="str">
            <v>DIELCO</v>
          </cell>
          <cell r="C147">
            <v>17204</v>
          </cell>
          <cell r="D147">
            <v>2139.6669999999999</v>
          </cell>
          <cell r="E147">
            <v>8.0405034989089419</v>
          </cell>
          <cell r="F147">
            <v>1371.398000000001</v>
          </cell>
          <cell r="H147" t="e">
            <v>#REF!</v>
          </cell>
          <cell r="I147" t="e">
            <v>#REF!</v>
          </cell>
          <cell r="K147">
            <v>5.106361007848002</v>
          </cell>
        </row>
        <row r="148">
          <cell r="A148" t="str">
            <v>SIARELCO</v>
          </cell>
          <cell r="C148">
            <v>28510</v>
          </cell>
          <cell r="D148">
            <v>3446.7</v>
          </cell>
          <cell r="E148">
            <v>8.2716801578321295</v>
          </cell>
          <cell r="F148">
            <v>2436</v>
          </cell>
          <cell r="H148" t="e">
            <v>#REF!</v>
          </cell>
          <cell r="I148" t="e">
            <v>#REF!</v>
          </cell>
          <cell r="K148">
            <v>6.9960342377206999</v>
          </cell>
        </row>
        <row r="149">
          <cell r="A149" t="str">
            <v>SURNECO</v>
          </cell>
          <cell r="C149">
            <v>216712</v>
          </cell>
          <cell r="D149">
            <v>30063.282999999999</v>
          </cell>
          <cell r="E149">
            <v>7.2085274252981622</v>
          </cell>
          <cell r="F149">
            <v>1332</v>
          </cell>
          <cell r="H149" t="e">
            <v>#REF!</v>
          </cell>
          <cell r="J149" t="e">
            <v>#REF!</v>
          </cell>
          <cell r="K149">
            <v>9.3878858718109548</v>
          </cell>
        </row>
        <row r="150">
          <cell r="A150" t="str">
            <v>SURSECO I</v>
          </cell>
          <cell r="C150">
            <v>88076</v>
          </cell>
          <cell r="D150">
            <v>10331.278</v>
          </cell>
          <cell r="E150">
            <v>8.5251795566821453</v>
          </cell>
          <cell r="F150">
            <v>1582</v>
          </cell>
          <cell r="H150" t="e">
            <v>#REF!</v>
          </cell>
          <cell r="I150" t="e">
            <v>#REF!</v>
          </cell>
          <cell r="K150">
            <v>12.095408591914788</v>
          </cell>
        </row>
        <row r="151">
          <cell r="A151" t="str">
            <v>SURSECO II</v>
          </cell>
          <cell r="C151">
            <v>94100</v>
          </cell>
          <cell r="D151">
            <v>11467.084999999999</v>
          </cell>
          <cell r="E151">
            <v>8.206095969463906</v>
          </cell>
          <cell r="G151">
            <v>-2513</v>
          </cell>
          <cell r="H151" t="e">
            <v>#REF!</v>
          </cell>
          <cell r="I151" t="e">
            <v>#REF!</v>
          </cell>
          <cell r="K151">
            <v>14.603291848300209</v>
          </cell>
        </row>
        <row r="153">
          <cell r="C153">
            <v>1241575</v>
          </cell>
          <cell r="D153">
            <v>151972.61599999998</v>
          </cell>
          <cell r="F153">
            <v>28778.398000000001</v>
          </cell>
          <cell r="G153">
            <v>-2513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5">
          <cell r="A155" t="str">
            <v>DANECO</v>
          </cell>
          <cell r="C155">
            <v>630763</v>
          </cell>
          <cell r="D155">
            <v>80789.285999999993</v>
          </cell>
          <cell r="E155">
            <v>7.8075080401131416</v>
          </cell>
          <cell r="G155">
            <v>-48450</v>
          </cell>
          <cell r="H155" t="e">
            <v>#REF!</v>
          </cell>
          <cell r="I155" t="e">
            <v>#REF!</v>
          </cell>
          <cell r="K155">
            <v>16.589156755904352</v>
          </cell>
        </row>
        <row r="156">
          <cell r="A156" t="str">
            <v>DASURECO</v>
          </cell>
          <cell r="C156">
            <v>396950</v>
          </cell>
          <cell r="D156">
            <v>54337.491999999998</v>
          </cell>
          <cell r="E156">
            <v>7.305269076460136</v>
          </cell>
          <cell r="F156">
            <v>19537</v>
          </cell>
          <cell r="H156" t="e">
            <v>#REF!</v>
          </cell>
          <cell r="I156" t="e">
            <v>#REF!</v>
          </cell>
          <cell r="K156">
            <v>7.305269076460136</v>
          </cell>
        </row>
        <row r="157">
          <cell r="A157" t="str">
            <v>DORECO</v>
          </cell>
          <cell r="C157">
            <v>167254</v>
          </cell>
          <cell r="D157">
            <v>19222.133999999998</v>
          </cell>
          <cell r="E157">
            <v>8.7011150791062022</v>
          </cell>
          <cell r="F157">
            <v>11253</v>
          </cell>
          <cell r="H157" t="e">
            <v>#REF!</v>
          </cell>
          <cell r="I157" t="e">
            <v>#REF!</v>
          </cell>
          <cell r="K157">
            <v>8.7011150791062022</v>
          </cell>
        </row>
        <row r="158">
          <cell r="I158">
            <v>0</v>
          </cell>
        </row>
        <row r="159">
          <cell r="C159">
            <v>1194967</v>
          </cell>
          <cell r="D159">
            <v>154348.91199999998</v>
          </cell>
          <cell r="F159">
            <v>30790</v>
          </cell>
          <cell r="G159">
            <v>-48450</v>
          </cell>
          <cell r="H159" t="e">
            <v>#REF!</v>
          </cell>
          <cell r="I159" t="e">
            <v>#REF!</v>
          </cell>
          <cell r="J159">
            <v>0</v>
          </cell>
        </row>
        <row r="161">
          <cell r="A161" t="str">
            <v>COTELCO</v>
          </cell>
          <cell r="C161">
            <v>270530</v>
          </cell>
          <cell r="D161">
            <v>37197.504999999997</v>
          </cell>
          <cell r="E161">
            <v>7.272799613845069</v>
          </cell>
          <cell r="F161">
            <v>9285</v>
          </cell>
          <cell r="H161" t="e">
            <v>#REF!</v>
          </cell>
          <cell r="J161" t="e">
            <v>#REF!</v>
          </cell>
          <cell r="K161">
            <v>12.901804395822511</v>
          </cell>
        </row>
        <row r="162">
          <cell r="A162" t="str">
            <v>COTELCO-PPALMA</v>
          </cell>
          <cell r="C162">
            <v>76301</v>
          </cell>
          <cell r="D162">
            <v>12626.557000000001</v>
          </cell>
          <cell r="E162">
            <v>6.0428983134515608</v>
          </cell>
          <cell r="G162">
            <v>-2807</v>
          </cell>
          <cell r="H162" t="e">
            <v>#REF!</v>
          </cell>
          <cell r="K162">
            <v>23.87396646135775</v>
          </cell>
        </row>
        <row r="163">
          <cell r="A163" t="str">
            <v>SOCOTECO I</v>
          </cell>
          <cell r="C163">
            <v>298075</v>
          </cell>
          <cell r="D163">
            <v>44845.578000000001</v>
          </cell>
          <cell r="E163">
            <v>6.6466976967049014</v>
          </cell>
          <cell r="G163">
            <v>-553</v>
          </cell>
          <cell r="H163" t="e">
            <v>#REF!</v>
          </cell>
          <cell r="I163" t="e">
            <v>#REF!</v>
          </cell>
          <cell r="K163">
            <v>12.653949204032481</v>
          </cell>
        </row>
        <row r="164">
          <cell r="A164" t="str">
            <v>SOCOTECO II</v>
          </cell>
          <cell r="C164">
            <v>1156997</v>
          </cell>
          <cell r="D164">
            <v>169678.64</v>
          </cell>
          <cell r="E164">
            <v>6.8187545586173952</v>
          </cell>
          <cell r="G164">
            <v>-2973.2155999999959</v>
          </cell>
          <cell r="H164" t="e">
            <v>#REF!</v>
          </cell>
          <cell r="J164" t="e">
            <v>#REF!</v>
          </cell>
          <cell r="K164">
            <v>12.69828628219514</v>
          </cell>
        </row>
        <row r="165">
          <cell r="A165" t="str">
            <v>SUKELCO</v>
          </cell>
          <cell r="C165">
            <v>223123</v>
          </cell>
          <cell r="D165">
            <v>31325.468000000001</v>
          </cell>
          <cell r="E165">
            <v>7.1227347664845739</v>
          </cell>
          <cell r="F165">
            <v>2273</v>
          </cell>
          <cell r="H165" t="e">
            <v>#REF!</v>
          </cell>
          <cell r="I165" t="e">
            <v>#REF!</v>
          </cell>
          <cell r="K165">
            <v>14.950947411455569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profile(mcso)"/>
      <sheetName val="NEA-BIT"/>
    </sheetNames>
    <sheetDataSet>
      <sheetData sheetId="0" refreshError="1">
        <row r="10">
          <cell r="D10">
            <v>1067294.52681</v>
          </cell>
          <cell r="E10">
            <v>1067297.54641</v>
          </cell>
          <cell r="F10">
            <v>-3.0195999999996275</v>
          </cell>
          <cell r="I10">
            <v>-3.9535653772621645E-4</v>
          </cell>
          <cell r="K10">
            <v>121823.79617</v>
          </cell>
        </row>
        <row r="11">
          <cell r="D11">
            <v>407415.56644000002</v>
          </cell>
          <cell r="E11">
            <v>407466.77033999999</v>
          </cell>
          <cell r="F11">
            <v>-51.203899999964051</v>
          </cell>
          <cell r="I11">
            <v>-4.089064215456511E-3</v>
          </cell>
          <cell r="K11">
            <v>241106.69678999999</v>
          </cell>
        </row>
        <row r="12">
          <cell r="D12">
            <v>108258.19412999999</v>
          </cell>
          <cell r="E12">
            <v>115208.47571</v>
          </cell>
          <cell r="F12">
            <v>-6950.2815800000099</v>
          </cell>
          <cell r="I12">
            <v>-2.0243381352377874</v>
          </cell>
          <cell r="K12">
            <v>22427.761879999998</v>
          </cell>
        </row>
        <row r="13">
          <cell r="D13">
            <v>365910.16412000003</v>
          </cell>
          <cell r="E13">
            <v>380870.44445999997</v>
          </cell>
          <cell r="F13">
            <v>-14960.280339999939</v>
          </cell>
          <cell r="I13">
            <v>-1.9999944306011515</v>
          </cell>
          <cell r="K13">
            <v>138583.42530999999</v>
          </cell>
        </row>
        <row r="14">
          <cell r="D14">
            <v>11778.443720000001</v>
          </cell>
          <cell r="E14">
            <v>11778.443720000001</v>
          </cell>
          <cell r="F14">
            <v>0</v>
          </cell>
          <cell r="I14">
            <v>0</v>
          </cell>
        </row>
        <row r="15">
          <cell r="D15">
            <v>17082.406729999999</v>
          </cell>
          <cell r="E15">
            <v>17082.407639999987</v>
          </cell>
          <cell r="F15">
            <v>-9.0999998792540282E-4</v>
          </cell>
          <cell r="I15">
            <v>0</v>
          </cell>
          <cell r="K15">
            <v>-9.1E-4</v>
          </cell>
        </row>
        <row r="16">
          <cell r="I16">
            <v>-0.70686917885234735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EARS"/>
      <sheetName val="CURRENT"/>
      <sheetName val="ADVANCE"/>
      <sheetName val="NO ACCT"/>
      <sheetName val="SUMMARY-NEA"/>
      <sheetName val="OUTSTANDING"/>
      <sheetName val="status"/>
      <sheetName val="financial profile(mcso)"/>
      <sheetName val="NEA-BIT_FOR UPLOAD"/>
      <sheetName val="NEA-B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>
            <v>1045123.6998099999</v>
          </cell>
          <cell r="E10">
            <v>1045126.71941</v>
          </cell>
          <cell r="F10">
            <v>-3.0196000001160428</v>
          </cell>
          <cell r="I10">
            <v>-6.2331918915579075E-4</v>
          </cell>
          <cell r="K10">
            <v>87764.37917</v>
          </cell>
        </row>
        <row r="11">
          <cell r="D11">
            <v>357326.94244000001</v>
          </cell>
          <cell r="E11">
            <v>357378.14633999998</v>
          </cell>
          <cell r="F11">
            <v>-51.203899999964051</v>
          </cell>
          <cell r="I11">
            <v>-4.089064215456511E-3</v>
          </cell>
          <cell r="K11">
            <v>277351.76179000002</v>
          </cell>
        </row>
        <row r="12">
          <cell r="D12">
            <v>94524.754130000001</v>
          </cell>
          <cell r="E12">
            <v>101475.03571</v>
          </cell>
          <cell r="F12">
            <v>-6950.2815799999953</v>
          </cell>
          <cell r="I12">
            <v>-2.0243381352377829</v>
          </cell>
          <cell r="K12">
            <v>33704.951880000001</v>
          </cell>
        </row>
        <row r="13">
          <cell r="D13">
            <v>335989.52012</v>
          </cell>
          <cell r="E13">
            <v>342769.54945999995</v>
          </cell>
          <cell r="F13">
            <v>-6780.02933999995</v>
          </cell>
          <cell r="I13">
            <v>-0.90640152531475593</v>
          </cell>
          <cell r="K13">
            <v>166463.67731</v>
          </cell>
        </row>
        <row r="14">
          <cell r="D14">
            <v>11778.443720000001</v>
          </cell>
          <cell r="E14">
            <v>11778.443720000001</v>
          </cell>
        </row>
        <row r="15">
          <cell r="D15">
            <v>17082.406729999999</v>
          </cell>
          <cell r="E15">
            <v>17082.407639999987</v>
          </cell>
          <cell r="F15">
            <v>-9.0999998792540282E-4</v>
          </cell>
          <cell r="I15">
            <v>0</v>
          </cell>
          <cell r="K15">
            <v>-9.1E-4</v>
          </cell>
        </row>
      </sheetData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profile"/>
    </sheetNames>
    <sheetDataSet>
      <sheetData sheetId="0" refreshError="1">
        <row r="14">
          <cell r="F14">
            <v>0</v>
          </cell>
          <cell r="K1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 of consumers per emp."/>
      <sheetName val="FINANCIAL RATIOS"/>
      <sheetName val="npc per cons"/>
      <sheetName val="Debt Service Ratio audited"/>
      <sheetName val="net profit margin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TOTAL VISAYAS"/>
      <sheetName val="REG6"/>
      <sheetName val="REG7"/>
      <sheetName val="REG8"/>
      <sheetName val="REG9"/>
      <sheetName val="ARMM"/>
      <sheetName val="REG10"/>
      <sheetName val="CARAGA"/>
      <sheetName val="TOTAL MINDANAO"/>
      <sheetName val="REG11"/>
      <sheetName val="REG12"/>
      <sheetName val="SUMMARY"/>
      <sheetName val="main"/>
      <sheetName val="b4 and after rfsc profitability"/>
      <sheetName val="ec profitability after"/>
      <sheetName val="Source PIVOT"/>
      <sheetName val="lookup"/>
      <sheetName val="executive summ ok"/>
      <sheetName val="RESULTS OF OPERATIONS front)"/>
      <sheetName val="ECs PROFITABILITY ok"/>
      <sheetName val="ECs PROFITABILITY comparative"/>
      <sheetName val="ReSULTS OF OPER PER REG(FINAL)"/>
      <sheetName val="TOP LOSERS"/>
      <sheetName val="TOP GAINERS"/>
      <sheetName val="TOP GROSSER "/>
      <sheetName val="TOP NO. OF CONSUMERS"/>
      <sheetName val="main (2)"/>
      <sheetName val="PROFITABILITY RATIO"/>
      <sheetName val="NON POWER COST aftr RF NO CDA"/>
      <sheetName val="analysis"/>
      <sheetName val="NON POWER COST COMP aftr RF ALL"/>
      <sheetName val="NON POWER COST COMP aftr RF (2)"/>
      <sheetName val="NON POWER COST COMP net uc&amp;rf"/>
      <sheetName val="NON POWER COST gross uc&amp;rf"/>
      <sheetName val="porposed guarantee fund"/>
      <sheetName val="porposed guarantee fund (2)"/>
      <sheetName val="ECs Profitability w MCC (2)"/>
      <sheetName val="ECs Profitability w MCC"/>
    </sheetNames>
    <sheetDataSet>
      <sheetData sheetId="0"/>
      <sheetData sheetId="1"/>
      <sheetData sheetId="2"/>
      <sheetData sheetId="3"/>
      <sheetData sheetId="4"/>
      <sheetData sheetId="5">
        <row r="67">
          <cell r="A67" t="str">
            <v xml:space="preserve">  MWH Generated/Purchased</v>
          </cell>
          <cell r="B67">
            <v>290244.31099999999</v>
          </cell>
          <cell r="C67">
            <v>267807</v>
          </cell>
          <cell r="D67">
            <v>22437.310999999987</v>
          </cell>
          <cell r="E67">
            <v>8.3781644990608868</v>
          </cell>
          <cell r="G67">
            <v>193950.00692607457</v>
          </cell>
          <cell r="H67">
            <v>187661.54699999999</v>
          </cell>
          <cell r="I67">
            <v>6288.4599260745745</v>
          </cell>
          <cell r="J67">
            <v>3.3509581619694173</v>
          </cell>
          <cell r="L67">
            <v>192710.73920243524</v>
          </cell>
          <cell r="M67">
            <v>184949.75180999999</v>
          </cell>
          <cell r="N67">
            <v>7760.9873924352578</v>
          </cell>
          <cell r="O67">
            <v>4.1962680763195443</v>
          </cell>
          <cell r="Q67">
            <v>149313.78589</v>
          </cell>
          <cell r="R67">
            <v>146741.97099999999</v>
          </cell>
          <cell r="S67">
            <v>2571.8148900000087</v>
          </cell>
          <cell r="T67">
            <v>1.7526102944330828</v>
          </cell>
          <cell r="V67">
            <v>91862.577999999994</v>
          </cell>
          <cell r="W67">
            <v>92409.016000000003</v>
          </cell>
          <cell r="X67">
            <v>-546.4380000000092</v>
          </cell>
          <cell r="Y67">
            <v>-0.59132541785750559</v>
          </cell>
          <cell r="AA67">
            <v>271434.47811999999</v>
          </cell>
          <cell r="AB67">
            <v>257387.326</v>
          </cell>
          <cell r="AC67">
            <v>14047.152119999984</v>
          </cell>
          <cell r="AD67">
            <v>5.4575927798402883</v>
          </cell>
        </row>
        <row r="68">
          <cell r="A68" t="str">
            <v xml:space="preserve">  MWH Sales</v>
          </cell>
          <cell r="B68">
            <v>257158.25289999996</v>
          </cell>
          <cell r="C68">
            <v>242535</v>
          </cell>
          <cell r="D68">
            <v>14623.252899999963</v>
          </cell>
          <cell r="E68">
            <v>6.0293371678314323</v>
          </cell>
          <cell r="G68">
            <v>171173.446</v>
          </cell>
          <cell r="H68">
            <v>165156.946</v>
          </cell>
          <cell r="I68">
            <v>6016.5</v>
          </cell>
          <cell r="J68">
            <v>3.6428985554140731</v>
          </cell>
          <cell r="L68">
            <v>174567.02299999999</v>
          </cell>
          <cell r="M68">
            <v>168083.40400000001</v>
          </cell>
          <cell r="N68">
            <v>6483.6189999999769</v>
          </cell>
          <cell r="O68">
            <v>3.8573820173227671</v>
          </cell>
          <cell r="Q68">
            <v>134092.22059000001</v>
          </cell>
          <cell r="R68">
            <v>132154.83017999999</v>
          </cell>
          <cell r="S68">
            <v>1937.3904100000218</v>
          </cell>
          <cell r="T68">
            <v>1.4660004536808993</v>
          </cell>
          <cell r="V68">
            <v>80284.365000000005</v>
          </cell>
          <cell r="W68">
            <v>80513.618000000002</v>
          </cell>
          <cell r="X68">
            <v>-229.25299999999697</v>
          </cell>
          <cell r="Y68">
            <v>-0.28473816690239528</v>
          </cell>
          <cell r="AA68">
            <v>243525.76770000003</v>
          </cell>
          <cell r="AB68">
            <v>230799.97125</v>
          </cell>
          <cell r="AC68">
            <v>12725.796450000023</v>
          </cell>
          <cell r="AD68">
            <v>5.5137773116165514</v>
          </cell>
        </row>
        <row r="69">
          <cell r="A69" t="str">
            <v xml:space="preserve">  MWH Coop Consumption</v>
          </cell>
          <cell r="B69">
            <v>1545.2639999999999</v>
          </cell>
          <cell r="C69">
            <v>1408</v>
          </cell>
          <cell r="D69">
            <v>137.2639999999999</v>
          </cell>
          <cell r="E69">
            <v>9.7488636363636285</v>
          </cell>
          <cell r="G69">
            <v>267.67500000000001</v>
          </cell>
          <cell r="H69">
            <v>251.28899999999999</v>
          </cell>
          <cell r="I69">
            <v>16.386000000000024</v>
          </cell>
          <cell r="L69">
            <v>312.47800000000001</v>
          </cell>
          <cell r="M69">
            <v>323.56599999999997</v>
          </cell>
          <cell r="N69">
            <v>-11.087999999999965</v>
          </cell>
          <cell r="O69">
            <v>-3.4268124586637554</v>
          </cell>
          <cell r="Q69">
            <v>283.45279999999997</v>
          </cell>
          <cell r="R69">
            <v>281.20699999999999</v>
          </cell>
          <cell r="S69">
            <v>2.2457999999999743</v>
          </cell>
          <cell r="T69">
            <v>0.79862876813165184</v>
          </cell>
          <cell r="V69">
            <v>0</v>
          </cell>
          <cell r="W69">
            <v>0</v>
          </cell>
          <cell r="X69">
            <v>0</v>
          </cell>
          <cell r="AA69">
            <v>616.43799999999999</v>
          </cell>
          <cell r="AB69">
            <v>608.31600000000003</v>
          </cell>
          <cell r="AC69">
            <v>8.1219999999999573</v>
          </cell>
          <cell r="AD69">
            <v>1.3351613306242081</v>
          </cell>
        </row>
        <row r="70">
          <cell r="A70" t="str">
            <v xml:space="preserve">  Systems Loss (%)</v>
          </cell>
          <cell r="B70">
            <v>10.866980989680803</v>
          </cell>
          <cell r="C70">
            <v>8.9108947861706387</v>
          </cell>
          <cell r="E70">
            <v>1.9560862035101643</v>
          </cell>
          <cell r="G70">
            <v>11.605509214884428</v>
          </cell>
          <cell r="H70">
            <v>11.858216217305294</v>
          </cell>
          <cell r="J70">
            <v>-0.25270700242086619</v>
          </cell>
          <cell r="L70">
            <v>9.2528513336790361</v>
          </cell>
          <cell r="M70">
            <v>8.9444736465472428</v>
          </cell>
          <cell r="O70">
            <v>0.30837768713179337</v>
          </cell>
          <cell r="Q70">
            <v>10.004509905739681</v>
          </cell>
          <cell r="R70">
            <v>9.749040252430575</v>
          </cell>
          <cell r="T70">
            <v>0.25546965330910609</v>
          </cell>
          <cell r="V70">
            <v>12.603840706495292</v>
          </cell>
          <cell r="W70">
            <v>12.872551310361318</v>
          </cell>
          <cell r="X70" t="str">
            <v xml:space="preserve"> </v>
          </cell>
          <cell r="Y70">
            <v>-0.26871060386602608</v>
          </cell>
          <cell r="AA70">
            <v>10.054828925577453</v>
          </cell>
          <cell r="AB70">
            <v>10.093363629722777</v>
          </cell>
          <cell r="AD70">
            <v>-3.8534704145323673E-2</v>
          </cell>
        </row>
        <row r="71">
          <cell r="A71" t="str">
            <v xml:space="preserve">  Average Systems Rate (P)</v>
          </cell>
          <cell r="B71">
            <v>15.033501124042896</v>
          </cell>
          <cell r="C71">
            <v>12.529800281213234</v>
          </cell>
          <cell r="D71">
            <v>2.5037008428296623</v>
          </cell>
          <cell r="E71">
            <v>19.981969278342195</v>
          </cell>
          <cell r="G71">
            <v>13.368091086735255</v>
          </cell>
          <cell r="H71">
            <v>13.594985872740859</v>
          </cell>
          <cell r="I71">
            <v>-0.22689478600560342</v>
          </cell>
          <cell r="J71">
            <v>-1.6689593364017201</v>
          </cell>
          <cell r="L71">
            <v>14.039804779063273</v>
          </cell>
          <cell r="M71">
            <v>13.048740182190796</v>
          </cell>
          <cell r="N71">
            <v>0.9910645968724765</v>
          </cell>
          <cell r="O71">
            <v>7.5950979407583192</v>
          </cell>
          <cell r="Q71">
            <v>13.49014925245317</v>
          </cell>
          <cell r="R71">
            <v>13.390305193893299</v>
          </cell>
          <cell r="S71">
            <v>9.9844058559870774E-2</v>
          </cell>
          <cell r="T71">
            <v>0.74564438311238079</v>
          </cell>
          <cell r="V71">
            <v>15.095015681571374</v>
          </cell>
          <cell r="W71">
            <v>12.726427796102765</v>
          </cell>
          <cell r="X71">
            <v>2.3685878854686084</v>
          </cell>
          <cell r="Y71">
            <v>18.611568960411223</v>
          </cell>
          <cell r="AA71">
            <v>13.725249512644998</v>
          </cell>
          <cell r="AB71">
            <v>12.734727668488027</v>
          </cell>
          <cell r="AC71">
            <v>0.9905218441569712</v>
          </cell>
          <cell r="AD71">
            <v>7.7781156373528813</v>
          </cell>
        </row>
        <row r="72">
          <cell r="A72" t="str">
            <v xml:space="preserve">  Average Power Cost (P)</v>
          </cell>
          <cell r="B72">
            <v>10.580690630797584</v>
          </cell>
          <cell r="C72">
            <v>10.162238271068343</v>
          </cell>
          <cell r="D72">
            <v>0.41845235972924044</v>
          </cell>
          <cell r="E72">
            <v>4.1177184451634501</v>
          </cell>
          <cell r="G72">
            <v>9.4143563086128701</v>
          </cell>
          <cell r="H72">
            <v>10.040177335690407</v>
          </cell>
          <cell r="I72">
            <v>-0.62582102707753684</v>
          </cell>
          <cell r="J72">
            <v>-6.2331670662120091</v>
          </cell>
          <cell r="L72">
            <v>9.5905489471374761</v>
          </cell>
          <cell r="M72">
            <v>9.5817064657676561</v>
          </cell>
          <cell r="N72">
            <v>8.8424813698200211E-3</v>
          </cell>
          <cell r="O72">
            <v>9.2285037132074046E-2</v>
          </cell>
          <cell r="Q72">
            <v>9.2450092821097645</v>
          </cell>
          <cell r="R72">
            <v>9.3393020210284625</v>
          </cell>
          <cell r="S72">
            <v>-9.4292738918698049E-2</v>
          </cell>
          <cell r="T72">
            <v>-1.0096336825427383</v>
          </cell>
          <cell r="V72">
            <v>9.9479678544401402</v>
          </cell>
          <cell r="W72">
            <v>9.1359136884435603</v>
          </cell>
          <cell r="X72">
            <v>0.81205416599657987</v>
          </cell>
          <cell r="Y72">
            <v>8.8885927964028895</v>
          </cell>
          <cell r="AA72">
            <v>10.891761625039354</v>
          </cell>
          <cell r="AB72">
            <v>9.9528159963090026</v>
          </cell>
          <cell r="AC72">
            <v>0.9389456287303517</v>
          </cell>
          <cell r="AD72">
            <v>9.4339695326283461</v>
          </cell>
        </row>
        <row r="73">
          <cell r="A73" t="str">
            <v xml:space="preserve">  Average Collection Period</v>
          </cell>
          <cell r="E73">
            <v>0</v>
          </cell>
          <cell r="J73">
            <v>0</v>
          </cell>
          <cell r="O73">
            <v>0</v>
          </cell>
          <cell r="T73">
            <v>9</v>
          </cell>
          <cell r="Y73">
            <v>0</v>
          </cell>
          <cell r="AD73">
            <v>0</v>
          </cell>
        </row>
        <row r="74">
          <cell r="A74" t="str">
            <v xml:space="preserve">  Collection Efficiency (%)</v>
          </cell>
          <cell r="B74">
            <v>93.01</v>
          </cell>
          <cell r="C74">
            <v>91.71</v>
          </cell>
          <cell r="E74">
            <v>1.3000000000000114</v>
          </cell>
          <cell r="G74">
            <v>100</v>
          </cell>
          <cell r="H74">
            <v>100</v>
          </cell>
          <cell r="J74">
            <v>0</v>
          </cell>
          <cell r="L74">
            <v>99.06</v>
          </cell>
          <cell r="M74">
            <v>98.93</v>
          </cell>
          <cell r="O74">
            <v>0.12999999999999545</v>
          </cell>
          <cell r="Q74">
            <v>98.77</v>
          </cell>
          <cell r="R74">
            <v>98.85</v>
          </cell>
          <cell r="T74">
            <v>-7.9999999999998295E-2</v>
          </cell>
          <cell r="V74">
            <v>100</v>
          </cell>
          <cell r="W74">
            <v>100</v>
          </cell>
          <cell r="Y74">
            <v>0</v>
          </cell>
          <cell r="AA74">
            <v>97.29</v>
          </cell>
          <cell r="AB74">
            <v>98.88</v>
          </cell>
          <cell r="AD74">
            <v>-1.5899999999999892</v>
          </cell>
        </row>
        <row r="75">
          <cell r="A75" t="str">
            <v xml:space="preserve">  Number of Consumers</v>
          </cell>
          <cell r="B75">
            <v>256259</v>
          </cell>
          <cell r="C75">
            <v>249318</v>
          </cell>
          <cell r="D75">
            <v>6941</v>
          </cell>
          <cell r="E75">
            <v>2.7839947376442935</v>
          </cell>
          <cell r="G75">
            <v>181237</v>
          </cell>
          <cell r="H75">
            <v>177082</v>
          </cell>
          <cell r="I75">
            <v>4155</v>
          </cell>
          <cell r="J75">
            <v>2.3463706079669309</v>
          </cell>
          <cell r="L75">
            <v>198430</v>
          </cell>
          <cell r="M75">
            <v>193604</v>
          </cell>
          <cell r="N75">
            <v>4826</v>
          </cell>
          <cell r="O75">
            <v>2.4927170926220534</v>
          </cell>
          <cell r="Q75">
            <v>165311</v>
          </cell>
          <cell r="R75">
            <v>160594</v>
          </cell>
          <cell r="S75">
            <v>4717</v>
          </cell>
          <cell r="T75">
            <v>2.9372205686389279</v>
          </cell>
          <cell r="V75">
            <v>89836</v>
          </cell>
          <cell r="W75">
            <v>88109</v>
          </cell>
          <cell r="X75">
            <v>1727</v>
          </cell>
          <cell r="Y75">
            <v>1.9600721833183898</v>
          </cell>
          <cell r="AA75">
            <v>212026</v>
          </cell>
          <cell r="AB75">
            <v>205601</v>
          </cell>
          <cell r="AC75">
            <v>6425</v>
          </cell>
          <cell r="AD75">
            <v>3.1249848006575842</v>
          </cell>
        </row>
        <row r="76">
          <cell r="A76" t="str">
            <v xml:space="preserve">  Number of Employees-Actual</v>
          </cell>
          <cell r="B76">
            <v>393</v>
          </cell>
          <cell r="C76">
            <v>364</v>
          </cell>
          <cell r="D76">
            <v>29</v>
          </cell>
          <cell r="E76">
            <v>7.9670329670329663</v>
          </cell>
          <cell r="G76">
            <v>329</v>
          </cell>
          <cell r="H76">
            <v>345</v>
          </cell>
          <cell r="I76">
            <v>-16</v>
          </cell>
          <cell r="J76">
            <v>-4.63768115942029</v>
          </cell>
          <cell r="L76">
            <v>350</v>
          </cell>
          <cell r="M76">
            <v>372</v>
          </cell>
          <cell r="N76">
            <v>-22</v>
          </cell>
          <cell r="O76">
            <v>-5.913978494623656</v>
          </cell>
          <cell r="Q76">
            <v>262</v>
          </cell>
          <cell r="R76">
            <v>267</v>
          </cell>
          <cell r="S76">
            <v>-5</v>
          </cell>
          <cell r="T76">
            <v>-1.8726591760299627</v>
          </cell>
          <cell r="V76">
            <v>183</v>
          </cell>
          <cell r="W76">
            <v>176</v>
          </cell>
          <cell r="X76">
            <v>7</v>
          </cell>
          <cell r="Y76">
            <v>3.9772727272727271</v>
          </cell>
          <cell r="AA76">
            <v>299</v>
          </cell>
          <cell r="AB76">
            <v>304</v>
          </cell>
          <cell r="AC76">
            <v>-5</v>
          </cell>
          <cell r="AD76">
            <v>-1.6447368421052631</v>
          </cell>
        </row>
        <row r="77">
          <cell r="A77" t="str">
            <v xml:space="preserve">  No. of Consumers per Employee</v>
          </cell>
          <cell r="B77">
            <v>652.05852417302799</v>
          </cell>
          <cell r="C77">
            <v>684.93956043956041</v>
          </cell>
          <cell r="D77">
            <v>-32.881036266532419</v>
          </cell>
          <cell r="E77">
            <v>-4.8005748485940849</v>
          </cell>
          <cell r="G77">
            <v>550.87234042553189</v>
          </cell>
          <cell r="H77">
            <v>513.2811594202899</v>
          </cell>
          <cell r="I77">
            <v>37.591181005241992</v>
          </cell>
          <cell r="J77">
            <v>7.3237017013634844</v>
          </cell>
          <cell r="L77">
            <v>566.94285714285718</v>
          </cell>
          <cell r="M77">
            <v>520.44086021505382</v>
          </cell>
          <cell r="N77">
            <v>46.501996927803361</v>
          </cell>
          <cell r="O77">
            <v>8.9351164527297211</v>
          </cell>
          <cell r="Q77">
            <v>630.9580152671756</v>
          </cell>
          <cell r="R77">
            <v>601.47565543071164</v>
          </cell>
          <cell r="S77">
            <v>29.482359836463957</v>
          </cell>
          <cell r="T77">
            <v>4.9016713428495935</v>
          </cell>
          <cell r="V77">
            <v>490.90710382513663</v>
          </cell>
          <cell r="W77">
            <v>500.61931818181819</v>
          </cell>
          <cell r="X77">
            <v>-9.7122143566815566</v>
          </cell>
          <cell r="Y77">
            <v>-1.9400398674096333</v>
          </cell>
          <cell r="AA77">
            <v>709.11705685618733</v>
          </cell>
          <cell r="AB77">
            <v>676.31907894736844</v>
          </cell>
          <cell r="AC77">
            <v>32.797977908818893</v>
          </cell>
          <cell r="AD77">
            <v>4.8494828742471796</v>
          </cell>
        </row>
        <row r="78">
          <cell r="A78" t="str">
            <v xml:space="preserve">  Non-Power Cost/Consumer</v>
          </cell>
          <cell r="B78">
            <v>815.99900136190331</v>
          </cell>
          <cell r="C78">
            <v>744.62545825010625</v>
          </cell>
          <cell r="D78">
            <v>71.373543111797062</v>
          </cell>
          <cell r="E78">
            <v>9.5851602065187489</v>
          </cell>
          <cell r="G78">
            <v>629.60174324227398</v>
          </cell>
          <cell r="H78">
            <v>860.94158203544134</v>
          </cell>
          <cell r="I78">
            <v>-231.33983879316736</v>
          </cell>
          <cell r="J78">
            <v>-26.870561675768158</v>
          </cell>
          <cell r="L78">
            <v>956.49215254749788</v>
          </cell>
          <cell r="M78">
            <v>907.32967727939513</v>
          </cell>
          <cell r="N78">
            <v>49.162475268102753</v>
          </cell>
          <cell r="O78">
            <v>5.4183695848586355</v>
          </cell>
          <cell r="Q78">
            <v>866.19443721228458</v>
          </cell>
          <cell r="R78">
            <v>764.42818280882227</v>
          </cell>
          <cell r="S78">
            <v>101.76625440346231</v>
          </cell>
          <cell r="T78">
            <v>13.312729265100012</v>
          </cell>
          <cell r="V78">
            <v>1065.9275412974753</v>
          </cell>
          <cell r="W78">
            <v>1046.9978788772996</v>
          </cell>
          <cell r="X78">
            <v>18.929662420175646</v>
          </cell>
          <cell r="Y78">
            <v>1.8079943428800451</v>
          </cell>
          <cell r="AA78">
            <v>1037.449292209446</v>
          </cell>
          <cell r="AB78">
            <v>873.87017120539292</v>
          </cell>
          <cell r="AC78">
            <v>163.57912100405304</v>
          </cell>
          <cell r="AD78">
            <v>18.718927180958289</v>
          </cell>
        </row>
        <row r="79">
          <cell r="A79" t="str">
            <v xml:space="preserve">  Peak Load</v>
          </cell>
          <cell r="B79">
            <v>106086.386</v>
          </cell>
          <cell r="C79">
            <v>101108.6</v>
          </cell>
          <cell r="D79">
            <v>4977.7859999999928</v>
          </cell>
          <cell r="E79">
            <v>4.9232073236104474</v>
          </cell>
          <cell r="G79">
            <v>64399.763021312414</v>
          </cell>
          <cell r="H79">
            <v>59989.47</v>
          </cell>
          <cell r="I79">
            <v>4410.2930213124127</v>
          </cell>
          <cell r="J79">
            <v>7.3517786059993737</v>
          </cell>
          <cell r="L79">
            <v>63935.199999999997</v>
          </cell>
          <cell r="M79">
            <v>59493</v>
          </cell>
          <cell r="N79">
            <v>4442.1999999999971</v>
          </cell>
          <cell r="O79">
            <v>7.466760795387688</v>
          </cell>
          <cell r="Q79">
            <v>55970.879999999997</v>
          </cell>
          <cell r="R79">
            <v>51828.67</v>
          </cell>
          <cell r="S79">
            <v>4142.2099999999991</v>
          </cell>
          <cell r="T79">
            <v>7.9921209631657524</v>
          </cell>
          <cell r="V79">
            <v>34190.10125</v>
          </cell>
          <cell r="W79">
            <v>32296</v>
          </cell>
          <cell r="X79">
            <v>1894.1012499999997</v>
          </cell>
          <cell r="Y79">
            <v>5.8648168503839475</v>
          </cell>
          <cell r="AA79">
            <v>98720.02</v>
          </cell>
          <cell r="AB79">
            <v>91664</v>
          </cell>
          <cell r="AC79">
            <v>7056.0200000000041</v>
          </cell>
          <cell r="AD79">
            <v>7.6977002967359098</v>
          </cell>
        </row>
      </sheetData>
      <sheetData sheetId="6"/>
      <sheetData sheetId="7"/>
      <sheetData sheetId="8"/>
      <sheetData sheetId="9">
        <row r="66">
          <cell r="A66" t="str">
            <v xml:space="preserve">  MWH Generated/Purchased</v>
          </cell>
        </row>
      </sheetData>
      <sheetData sheetId="10">
        <row r="65">
          <cell r="A65" t="str">
            <v xml:space="preserve">  MWH Generated/Purchased</v>
          </cell>
        </row>
      </sheetData>
      <sheetData sheetId="11"/>
      <sheetData sheetId="12"/>
      <sheetData sheetId="13"/>
      <sheetData sheetId="14">
        <row r="61">
          <cell r="A61" t="str">
            <v xml:space="preserve">  MWH Generated/Purchased</v>
          </cell>
        </row>
      </sheetData>
      <sheetData sheetId="15"/>
      <sheetData sheetId="16">
        <row r="63">
          <cell r="A63" t="str">
            <v xml:space="preserve">  MWH Generated/Purchased</v>
          </cell>
        </row>
      </sheetData>
      <sheetData sheetId="17"/>
      <sheetData sheetId="18"/>
      <sheetData sheetId="19">
        <row r="66">
          <cell r="A66" t="str">
            <v xml:space="preserve">  MWH Generated/Purchased</v>
          </cell>
        </row>
      </sheetData>
      <sheetData sheetId="20">
        <row r="67">
          <cell r="A67" t="str">
            <v xml:space="preserve">  MWH Generated/Purchased</v>
          </cell>
        </row>
      </sheetData>
      <sheetData sheetId="21"/>
      <sheetData sheetId="22">
        <row r="65">
          <cell r="A65" t="str">
            <v xml:space="preserve">  MWH Generated/Purchased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AL"/>
    </sheetNames>
    <sheetDataSet>
      <sheetData sheetId="0" refreshError="1">
        <row r="13">
          <cell r="I13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I"/>
      <sheetName val="REG IIok"/>
      <sheetName val="CAR"/>
      <sheetName val="REG IIIok"/>
      <sheetName val="REG IV-A"/>
      <sheetName val="REG IV-B"/>
      <sheetName val="REG V"/>
      <sheetName val="REG VIok"/>
      <sheetName val="NIR"/>
      <sheetName val="REG VII"/>
      <sheetName val="REG VIII"/>
      <sheetName val="REG IXok"/>
      <sheetName val="REG X"/>
      <sheetName val="REG XI"/>
      <sheetName val="REG XII"/>
      <sheetName val="ARMM"/>
      <sheetName val="CARAGA"/>
    </sheetNames>
    <sheetDataSet>
      <sheetData sheetId="0" refreshError="1">
        <row r="97">
          <cell r="AD97" t="str">
            <v>36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R108"/>
  <sheetViews>
    <sheetView tabSelected="1" zoomScale="70" zoomScaleNormal="70" workbookViewId="0">
      <pane xSplit="1" ySplit="10" topLeftCell="B69" activePane="bottomRight" state="frozen"/>
      <selection activeCell="C83" sqref="C83"/>
      <selection pane="topRight" activeCell="C83" sqref="C83"/>
      <selection pane="bottomLeft" activeCell="C83" sqref="C83"/>
      <selection pane="bottomRight" activeCell="A83" sqref="A83"/>
    </sheetView>
  </sheetViews>
  <sheetFormatPr defaultColWidth="12.5546875" defaultRowHeight="15" x14ac:dyDescent="0.25"/>
  <cols>
    <col min="1" max="1" width="38.44140625" style="3" customWidth="1"/>
    <col min="2" max="3" width="16.109375" style="3" customWidth="1"/>
    <col min="4" max="4" width="16.88671875" style="3" customWidth="1"/>
    <col min="5" max="5" width="11.5546875" style="3" customWidth="1"/>
    <col min="6" max="6" width="1.44140625" style="3" customWidth="1"/>
    <col min="7" max="8" width="16.109375" style="3" customWidth="1"/>
    <col min="9" max="9" width="15" style="3" customWidth="1"/>
    <col min="10" max="10" width="10.5546875" style="3" customWidth="1"/>
    <col min="11" max="11" width="1.6640625" style="3" customWidth="1"/>
    <col min="12" max="13" width="16.109375" style="3" customWidth="1"/>
    <col min="14" max="14" width="14.33203125" style="3" customWidth="1"/>
    <col min="15" max="15" width="12.44140625" style="3" customWidth="1"/>
    <col min="16" max="16" width="1.33203125" style="3" customWidth="1"/>
    <col min="17" max="18" width="16.109375" style="3" customWidth="1"/>
    <col min="19" max="19" width="14.33203125" style="3" customWidth="1"/>
    <col min="20" max="20" width="9.6640625" style="3" customWidth="1"/>
    <col min="21" max="21" width="1.44140625" style="3" customWidth="1"/>
    <col min="22" max="23" width="16.109375" style="3" customWidth="1"/>
    <col min="24" max="24" width="14.33203125" style="3" customWidth="1"/>
    <col min="25" max="25" width="10.5546875" style="3" customWidth="1"/>
    <col min="26" max="26" width="1.5546875" style="3" customWidth="1"/>
    <col min="27" max="28" width="16.109375" style="3" customWidth="1"/>
    <col min="29" max="29" width="14.33203125" style="3" customWidth="1"/>
    <col min="30" max="30" width="11.5546875" style="3" customWidth="1"/>
    <col min="31" max="31" width="0.6640625" style="3" customWidth="1"/>
    <col min="32" max="33" width="17.5546875" style="3" customWidth="1"/>
    <col min="34" max="34" width="16.88671875" style="3" customWidth="1"/>
    <col min="35" max="35" width="10.5546875" style="3" customWidth="1"/>
    <col min="36" max="36" width="12.5546875" style="3" customWidth="1"/>
    <col min="37" max="37" width="21.5546875" style="3" customWidth="1"/>
    <col min="38" max="52" width="12.5546875" style="3" customWidth="1"/>
    <col min="53" max="16384" width="12.5546875" style="3"/>
  </cols>
  <sheetData>
    <row r="1" spans="1:36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6" ht="15.6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6" ht="15.6" x14ac:dyDescent="0.3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6" ht="15.6" x14ac:dyDescent="0.3">
      <c r="A4" s="4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6" ht="15.6" x14ac:dyDescent="0.3">
      <c r="A5" s="2"/>
      <c r="B5" s="27"/>
      <c r="C5" s="27"/>
      <c r="D5" s="27"/>
      <c r="E5" s="27"/>
      <c r="F5" s="2"/>
      <c r="G5" s="27"/>
      <c r="H5" s="27"/>
      <c r="I5" s="27"/>
      <c r="J5" s="27"/>
      <c r="K5" s="2"/>
      <c r="L5" s="27"/>
      <c r="M5" s="27"/>
      <c r="N5" s="27"/>
      <c r="O5" s="27"/>
      <c r="P5" s="2"/>
      <c r="Q5" s="27"/>
      <c r="R5" s="27"/>
      <c r="S5" s="27"/>
      <c r="T5" s="27"/>
      <c r="U5" s="2"/>
      <c r="V5" s="27"/>
      <c r="W5" s="27"/>
      <c r="X5" s="27"/>
      <c r="Y5" s="27"/>
      <c r="Z5" s="5"/>
      <c r="AA5" s="27"/>
      <c r="AB5" s="27"/>
      <c r="AC5" s="27"/>
      <c r="AD5" s="27"/>
      <c r="AE5" s="5"/>
      <c r="AF5" s="5"/>
      <c r="AG5" s="5"/>
      <c r="AH5" s="5"/>
      <c r="AI5" s="2"/>
    </row>
    <row r="6" spans="1:36" ht="15.6" x14ac:dyDescent="0.3">
      <c r="A6" s="2"/>
      <c r="B6" s="27" t="s">
        <v>4</v>
      </c>
      <c r="C6" s="27"/>
      <c r="D6" s="27"/>
      <c r="E6" s="27"/>
      <c r="F6" s="5"/>
      <c r="G6" s="27" t="s">
        <v>5</v>
      </c>
      <c r="H6" s="27"/>
      <c r="I6" s="27"/>
      <c r="J6" s="27"/>
      <c r="K6" s="2"/>
      <c r="L6" s="27" t="s">
        <v>6</v>
      </c>
      <c r="M6" s="27"/>
      <c r="N6" s="27"/>
      <c r="O6" s="27"/>
      <c r="P6" s="2"/>
      <c r="Q6" s="27" t="s">
        <v>7</v>
      </c>
      <c r="R6" s="27"/>
      <c r="S6" s="27"/>
      <c r="T6" s="27"/>
      <c r="U6" s="2"/>
      <c r="V6" s="27" t="s">
        <v>8</v>
      </c>
      <c r="W6" s="27"/>
      <c r="X6" s="27"/>
      <c r="Y6" s="27"/>
      <c r="Z6" s="2"/>
      <c r="AA6" s="27" t="s">
        <v>9</v>
      </c>
      <c r="AB6" s="27"/>
      <c r="AC6" s="27"/>
      <c r="AD6" s="27"/>
      <c r="AE6" s="2"/>
      <c r="AF6" s="5" t="s">
        <v>10</v>
      </c>
      <c r="AG6" s="5"/>
      <c r="AH6" s="5"/>
      <c r="AI6" s="5"/>
    </row>
    <row r="7" spans="1:36" ht="15.6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6" x14ac:dyDescent="0.25">
      <c r="B8" s="6">
        <v>2023</v>
      </c>
      <c r="C8" s="6">
        <v>2022</v>
      </c>
      <c r="D8" s="28" t="s">
        <v>11</v>
      </c>
      <c r="E8" s="28"/>
      <c r="F8" s="6"/>
      <c r="G8" s="6">
        <v>2023</v>
      </c>
      <c r="H8" s="6">
        <v>2022</v>
      </c>
      <c r="I8" s="28" t="s">
        <v>11</v>
      </c>
      <c r="J8" s="28"/>
      <c r="L8" s="6">
        <v>2023</v>
      </c>
      <c r="M8" s="6">
        <v>2022</v>
      </c>
      <c r="N8" s="28" t="s">
        <v>11</v>
      </c>
      <c r="O8" s="28"/>
      <c r="P8" s="6"/>
      <c r="Q8" s="6">
        <v>2023</v>
      </c>
      <c r="R8" s="6">
        <v>2022</v>
      </c>
      <c r="S8" s="28" t="s">
        <v>11</v>
      </c>
      <c r="T8" s="28"/>
      <c r="V8" s="6">
        <v>2023</v>
      </c>
      <c r="W8" s="6">
        <v>2022</v>
      </c>
      <c r="X8" s="28" t="s">
        <v>11</v>
      </c>
      <c r="Y8" s="28"/>
      <c r="AA8" s="6">
        <v>2023</v>
      </c>
      <c r="AB8" s="6">
        <v>2022</v>
      </c>
      <c r="AC8" s="28" t="s">
        <v>11</v>
      </c>
      <c r="AD8" s="28"/>
      <c r="AF8" s="6">
        <v>2023</v>
      </c>
      <c r="AG8" s="6">
        <v>2022</v>
      </c>
      <c r="AH8" s="28" t="s">
        <v>11</v>
      </c>
      <c r="AI8" s="28"/>
    </row>
    <row r="9" spans="1:36" x14ac:dyDescent="0.25">
      <c r="B9" s="6" t="s">
        <v>12</v>
      </c>
      <c r="C9" s="6" t="s">
        <v>12</v>
      </c>
      <c r="D9" s="6" t="s">
        <v>13</v>
      </c>
      <c r="E9" s="6" t="s">
        <v>14</v>
      </c>
      <c r="F9" s="6"/>
      <c r="G9" s="6" t="s">
        <v>12</v>
      </c>
      <c r="H9" s="6" t="s">
        <v>12</v>
      </c>
      <c r="I9" s="6" t="s">
        <v>13</v>
      </c>
      <c r="J9" s="6" t="s">
        <v>14</v>
      </c>
      <c r="L9" s="6" t="s">
        <v>12</v>
      </c>
      <c r="M9" s="6" t="s">
        <v>12</v>
      </c>
      <c r="N9" s="6" t="s">
        <v>13</v>
      </c>
      <c r="O9" s="6" t="s">
        <v>14</v>
      </c>
      <c r="Q9" s="6" t="s">
        <v>12</v>
      </c>
      <c r="R9" s="6" t="s">
        <v>12</v>
      </c>
      <c r="S9" s="6" t="s">
        <v>13</v>
      </c>
      <c r="T9" s="6" t="s">
        <v>14</v>
      </c>
      <c r="V9" s="6" t="s">
        <v>12</v>
      </c>
      <c r="W9" s="6" t="s">
        <v>12</v>
      </c>
      <c r="X9" s="6" t="s">
        <v>13</v>
      </c>
      <c r="Y9" s="6" t="s">
        <v>14</v>
      </c>
      <c r="AA9" s="6" t="s">
        <v>12</v>
      </c>
      <c r="AB9" s="6" t="s">
        <v>12</v>
      </c>
      <c r="AC9" s="6" t="s">
        <v>13</v>
      </c>
      <c r="AD9" s="6" t="s">
        <v>14</v>
      </c>
      <c r="AF9" s="6" t="s">
        <v>12</v>
      </c>
      <c r="AG9" s="6" t="s">
        <v>12</v>
      </c>
      <c r="AH9" s="6" t="s">
        <v>13</v>
      </c>
      <c r="AI9" s="6" t="s">
        <v>14</v>
      </c>
    </row>
    <row r="10" spans="1:36" ht="4.5" customHeight="1" x14ac:dyDescent="0.25"/>
    <row r="11" spans="1:36" ht="11.25" customHeight="1" x14ac:dyDescent="0.25"/>
    <row r="12" spans="1:36" ht="15.6" x14ac:dyDescent="0.3">
      <c r="A12" s="1" t="s">
        <v>15</v>
      </c>
      <c r="B12" s="7"/>
      <c r="C12" s="8"/>
      <c r="D12" s="9"/>
      <c r="E12" s="9"/>
      <c r="F12" s="9"/>
      <c r="G12" s="7"/>
      <c r="H12" s="8"/>
      <c r="I12" s="9"/>
      <c r="J12" s="9"/>
      <c r="K12" s="9"/>
      <c r="L12" s="7"/>
      <c r="M12" s="8"/>
      <c r="N12" s="9"/>
      <c r="O12" s="9"/>
      <c r="P12" s="9"/>
      <c r="Q12" s="7"/>
      <c r="R12" s="8"/>
      <c r="S12" s="9"/>
      <c r="T12" s="9"/>
      <c r="U12" s="9"/>
      <c r="V12" s="7"/>
      <c r="W12" s="8"/>
      <c r="X12" s="9"/>
      <c r="Y12" s="9"/>
      <c r="Z12" s="9"/>
      <c r="AA12" s="7"/>
      <c r="AB12" s="8"/>
      <c r="AC12" s="9"/>
      <c r="AD12" s="9"/>
      <c r="AE12" s="9"/>
      <c r="AF12" s="9"/>
      <c r="AG12" s="9"/>
      <c r="AH12" s="9"/>
      <c r="AI12" s="9"/>
      <c r="AJ12" s="9"/>
    </row>
    <row r="13" spans="1:36" ht="7.5" customHeight="1" x14ac:dyDescent="0.25"/>
    <row r="14" spans="1:36" ht="7.5" customHeight="1" x14ac:dyDescent="0.25"/>
    <row r="15" spans="1:36" s="13" customFormat="1" x14ac:dyDescent="0.25">
      <c r="A15" s="10" t="s">
        <v>16</v>
      </c>
      <c r="B15" s="11">
        <v>3889219.6121099996</v>
      </c>
      <c r="C15" s="11">
        <v>3056557.07</v>
      </c>
      <c r="D15" s="11">
        <f t="shared" ref="D15:D26" si="0">B15-C15</f>
        <v>832662.54210999981</v>
      </c>
      <c r="E15" s="11">
        <f t="shared" ref="E15:E24" si="1">D15/C15*100</f>
        <v>27.241845090430449</v>
      </c>
      <c r="F15" s="11"/>
      <c r="G15" s="11">
        <v>2291840.5215400001</v>
      </c>
      <c r="H15" s="11">
        <v>2248722.6180599998</v>
      </c>
      <c r="I15" s="11">
        <f>G15-H15</f>
        <v>43117.903480000328</v>
      </c>
      <c r="J15" s="11">
        <f t="shared" ref="J15:J24" si="2">I15/H15*100</f>
        <v>1.9174398449017545</v>
      </c>
      <c r="K15" s="11"/>
      <c r="L15" s="11">
        <v>2455274.0539000002</v>
      </c>
      <c r="M15" s="11">
        <v>2197498.7963999999</v>
      </c>
      <c r="N15" s="11">
        <f t="shared" ref="N15:N26" si="3">L15-M15</f>
        <v>257775.2575000003</v>
      </c>
      <c r="O15" s="11">
        <f t="shared" ref="O15:O24" si="4">N15/M15*100</f>
        <v>11.730393569375076</v>
      </c>
      <c r="P15" s="11"/>
      <c r="Q15" s="11">
        <v>1812747.8899300001</v>
      </c>
      <c r="R15" s="11">
        <v>1773358.9565099999</v>
      </c>
      <c r="S15" s="11">
        <f t="shared" ref="S15:S26" si="5">Q15-R15</f>
        <v>39388.933420000132</v>
      </c>
      <c r="T15" s="11">
        <f t="shared" ref="T15:T24" si="6">S15/R15*100</f>
        <v>2.2211483622874755</v>
      </c>
      <c r="U15" s="11"/>
      <c r="V15" s="11">
        <v>1211893.74866</v>
      </c>
      <c r="W15" s="11">
        <v>1024650.74608</v>
      </c>
      <c r="X15" s="11">
        <f t="shared" ref="X15:X26" si="7">V15-W15</f>
        <v>187243.00258000009</v>
      </c>
      <c r="Y15" s="11">
        <f t="shared" ref="Y15:Y24" si="8">X15/W15*100</f>
        <v>18.27383655321918</v>
      </c>
      <c r="Z15" s="11"/>
      <c r="AA15" s="11">
        <v>3350912.6898000003</v>
      </c>
      <c r="AB15" s="11">
        <v>2946921.5183600001</v>
      </c>
      <c r="AC15" s="11">
        <f t="shared" ref="AC15:AC26" si="9">AA15-AB15</f>
        <v>403991.17144000018</v>
      </c>
      <c r="AD15" s="11">
        <f t="shared" ref="AD15:AD24" si="10">AC15/AB15*100</f>
        <v>13.708921969012138</v>
      </c>
      <c r="AE15" s="11"/>
      <c r="AF15" s="11">
        <f t="shared" ref="AF15:AG20" si="11">G15+L15+Q15+B15+V15+AA15</f>
        <v>15011888.515940001</v>
      </c>
      <c r="AG15" s="11">
        <f t="shared" si="11"/>
        <v>13247709.70541</v>
      </c>
      <c r="AH15" s="11">
        <f t="shared" ref="AH15:AH26" si="12">AF15-AG15</f>
        <v>1764178.8105300013</v>
      </c>
      <c r="AI15" s="11">
        <f t="shared" ref="AI15:AI24" si="13">AH15/AG15*100</f>
        <v>13.316858911918633</v>
      </c>
    </row>
    <row r="16" spans="1:36" s="13" customFormat="1" x14ac:dyDescent="0.25">
      <c r="A16" s="10" t="s">
        <v>17</v>
      </c>
      <c r="B16" s="11">
        <v>104904.39341999999</v>
      </c>
      <c r="C16" s="11">
        <v>106678.09</v>
      </c>
      <c r="D16" s="11">
        <f>B16-C16</f>
        <v>-1773.6965800000035</v>
      </c>
      <c r="E16" s="11">
        <f>D16/C16*100</f>
        <v>-1.6626624829897159</v>
      </c>
      <c r="F16" s="11"/>
      <c r="G16" s="11">
        <v>47032.758860000002</v>
      </c>
      <c r="H16" s="11">
        <v>45366.936329999997</v>
      </c>
      <c r="I16" s="11">
        <f>G16-H16</f>
        <v>1665.8225300000049</v>
      </c>
      <c r="J16" s="11">
        <f>I16/H16*100</f>
        <v>3.6718867632647236</v>
      </c>
      <c r="K16" s="11"/>
      <c r="L16" s="11">
        <v>49071.031470000002</v>
      </c>
      <c r="M16" s="11">
        <v>47254.669669999996</v>
      </c>
      <c r="N16" s="11">
        <f>L16-M16</f>
        <v>1816.361800000006</v>
      </c>
      <c r="O16" s="11">
        <f>N16/M16*100</f>
        <v>3.8437720815412613</v>
      </c>
      <c r="P16" s="11"/>
      <c r="Q16" s="11">
        <v>43053.965759999999</v>
      </c>
      <c r="R16" s="11">
        <v>42432.506290000005</v>
      </c>
      <c r="S16" s="11">
        <f>Q16-R16</f>
        <v>621.45946999999433</v>
      </c>
      <c r="T16" s="11">
        <f>S16/R16*100</f>
        <v>1.4645834628591161</v>
      </c>
      <c r="U16" s="11"/>
      <c r="V16" s="11">
        <v>20135.318729999999</v>
      </c>
      <c r="W16" s="11">
        <v>20192.81538</v>
      </c>
      <c r="X16" s="11">
        <f>V16-W16</f>
        <v>-57.496650000000955</v>
      </c>
      <c r="Y16" s="11">
        <f>X16/W16*100</f>
        <v>-0.2847381552200422</v>
      </c>
      <c r="Z16" s="11"/>
      <c r="AA16" s="11">
        <v>70785.074210000006</v>
      </c>
      <c r="AB16" s="11">
        <v>42461.205710000002</v>
      </c>
      <c r="AC16" s="11">
        <f t="shared" si="9"/>
        <v>28323.868500000004</v>
      </c>
      <c r="AD16" s="11">
        <f t="shared" si="10"/>
        <v>66.705285510367588</v>
      </c>
      <c r="AE16" s="11"/>
      <c r="AF16" s="11">
        <f t="shared" si="11"/>
        <v>334982.54245000001</v>
      </c>
      <c r="AG16" s="11">
        <f t="shared" si="11"/>
        <v>304386.22338000004</v>
      </c>
      <c r="AH16" s="11">
        <f>AF16-AG16</f>
        <v>30596.319069999969</v>
      </c>
      <c r="AI16" s="11">
        <f>AH16/AG16*100</f>
        <v>10.051808104272544</v>
      </c>
    </row>
    <row r="17" spans="1:37" s="13" customFormat="1" x14ac:dyDescent="0.25">
      <c r="A17" s="10" t="s">
        <v>18</v>
      </c>
      <c r="B17" s="11">
        <v>56375.185210000003</v>
      </c>
      <c r="C17" s="11">
        <f>47617.31+23533.34</f>
        <v>71150.649999999994</v>
      </c>
      <c r="D17" s="11">
        <f t="shared" si="0"/>
        <v>-14775.464789999991</v>
      </c>
      <c r="E17" s="11">
        <f t="shared" si="1"/>
        <v>-20.766450889766983</v>
      </c>
      <c r="F17" s="11"/>
      <c r="G17" s="11">
        <v>39601.081980000003</v>
      </c>
      <c r="H17" s="11">
        <f>32849.71656+14883.18</f>
        <v>47732.896560000001</v>
      </c>
      <c r="I17" s="11">
        <f>G17-H17</f>
        <v>-8131.8145799999984</v>
      </c>
      <c r="J17" s="11">
        <f t="shared" si="2"/>
        <v>-17.03608028433462</v>
      </c>
      <c r="K17" s="11"/>
      <c r="L17" s="11">
        <v>41847.391319999995</v>
      </c>
      <c r="M17" s="11">
        <f>33475.77198+16624.32</f>
        <v>50100.091979999997</v>
      </c>
      <c r="N17" s="11">
        <f t="shared" si="3"/>
        <v>-8252.7006600000022</v>
      </c>
      <c r="O17" s="11">
        <f t="shared" si="4"/>
        <v>-16.472426164994843</v>
      </c>
      <c r="P17" s="11"/>
      <c r="Q17" s="11">
        <v>32088.298269999996</v>
      </c>
      <c r="R17" s="11">
        <f>26296.00439+12995.96</f>
        <v>39291.964389999994</v>
      </c>
      <c r="S17" s="11">
        <f t="shared" si="5"/>
        <v>-7203.666119999998</v>
      </c>
      <c r="T17" s="11">
        <f t="shared" si="6"/>
        <v>-18.333687897348721</v>
      </c>
      <c r="U17" s="11"/>
      <c r="V17" s="11">
        <v>18751.861960000002</v>
      </c>
      <c r="W17" s="11">
        <f>16014.15862+7914.49</f>
        <v>23928.64862</v>
      </c>
      <c r="X17" s="11">
        <f>V17-W17</f>
        <v>-5176.7866599999979</v>
      </c>
      <c r="Y17" s="11">
        <f>X17/W17*100</f>
        <v>-21.634262520254257</v>
      </c>
      <c r="Z17" s="11"/>
      <c r="AA17" s="11">
        <v>56233.785400000001</v>
      </c>
      <c r="AB17" s="11">
        <f>88483.92592+21248.3</f>
        <v>109732.22592</v>
      </c>
      <c r="AC17" s="11">
        <f t="shared" si="9"/>
        <v>-53498.440519999996</v>
      </c>
      <c r="AD17" s="11">
        <f t="shared" si="10"/>
        <v>-48.753627361029658</v>
      </c>
      <c r="AE17" s="11"/>
      <c r="AF17" s="11">
        <f t="shared" si="11"/>
        <v>244897.60414000001</v>
      </c>
      <c r="AG17" s="11">
        <f t="shared" si="11"/>
        <v>341936.47746999993</v>
      </c>
      <c r="AH17" s="11">
        <f t="shared" si="12"/>
        <v>-97038.873329999915</v>
      </c>
      <c r="AI17" s="11">
        <f t="shared" si="13"/>
        <v>-28.37921067912788</v>
      </c>
    </row>
    <row r="18" spans="1:37" s="13" customFormat="1" x14ac:dyDescent="0.25">
      <c r="A18" s="10" t="s">
        <v>19</v>
      </c>
      <c r="B18" s="11">
        <v>396295.72910999996</v>
      </c>
      <c r="C18" s="11">
        <v>294110.65999999997</v>
      </c>
      <c r="D18" s="11">
        <f t="shared" si="0"/>
        <v>102185.06910999998</v>
      </c>
      <c r="E18" s="11">
        <f t="shared" si="1"/>
        <v>34.743748869898148</v>
      </c>
      <c r="F18" s="11"/>
      <c r="G18" s="14">
        <v>224369.93240000002</v>
      </c>
      <c r="H18" s="14">
        <v>226222.12031</v>
      </c>
      <c r="I18" s="11">
        <f t="shared" ref="I18:I24" si="14">G18-H18</f>
        <v>-1852.1879099999787</v>
      </c>
      <c r="J18" s="11">
        <f t="shared" si="2"/>
        <v>-0.81874748033563716</v>
      </c>
      <c r="K18" s="11"/>
      <c r="L18" s="11">
        <v>241404.32888000002</v>
      </c>
      <c r="M18" s="11">
        <v>218019.59679000001</v>
      </c>
      <c r="N18" s="11">
        <f>L18-M18</f>
        <v>23384.732090000005</v>
      </c>
      <c r="O18" s="11">
        <f t="shared" si="4"/>
        <v>10.725977129718553</v>
      </c>
      <c r="P18" s="11"/>
      <c r="Q18" s="11">
        <v>181409.5816</v>
      </c>
      <c r="R18" s="11">
        <v>171521.33773999999</v>
      </c>
      <c r="S18" s="11">
        <f>Q18-R18</f>
        <v>9888.2438600000169</v>
      </c>
      <c r="T18" s="11">
        <f t="shared" si="6"/>
        <v>5.7650225856966415</v>
      </c>
      <c r="U18" s="11"/>
      <c r="V18" s="11">
        <v>119450.56134999999</v>
      </c>
      <c r="W18" s="11">
        <v>103964.917</v>
      </c>
      <c r="X18" s="11">
        <f>V18-W18</f>
        <v>15485.644349999988</v>
      </c>
      <c r="Y18" s="11">
        <f>X18/W18*100</f>
        <v>14.895067294672092</v>
      </c>
      <c r="Z18" s="11"/>
      <c r="AA18" s="11">
        <v>323425.99543999997</v>
      </c>
      <c r="AB18" s="11">
        <v>293750.38503</v>
      </c>
      <c r="AC18" s="11">
        <f t="shared" si="9"/>
        <v>29675.610409999965</v>
      </c>
      <c r="AD18" s="11">
        <f t="shared" si="10"/>
        <v>10.102322217201271</v>
      </c>
      <c r="AE18" s="11"/>
      <c r="AF18" s="11">
        <f t="shared" si="11"/>
        <v>1486356.1287799999</v>
      </c>
      <c r="AG18" s="11">
        <f t="shared" si="11"/>
        <v>1307589.0168699999</v>
      </c>
      <c r="AH18" s="11">
        <f>AF18-AG18</f>
        <v>178767.11190999998</v>
      </c>
      <c r="AI18" s="11">
        <f t="shared" si="13"/>
        <v>13.671506077492005</v>
      </c>
    </row>
    <row r="19" spans="1:37" s="13" customFormat="1" x14ac:dyDescent="0.25">
      <c r="A19" s="10" t="s">
        <v>20</v>
      </c>
      <c r="B19" s="11">
        <v>0</v>
      </c>
      <c r="C19" s="11">
        <v>0</v>
      </c>
      <c r="D19" s="11">
        <f t="shared" si="0"/>
        <v>0</v>
      </c>
      <c r="E19" s="11"/>
      <c r="F19" s="11"/>
      <c r="G19" s="14">
        <v>1049.7758999999999</v>
      </c>
      <c r="H19" s="14">
        <v>1019.52246</v>
      </c>
      <c r="I19" s="11">
        <f t="shared" si="14"/>
        <v>30.253439999999841</v>
      </c>
      <c r="J19" s="11">
        <f t="shared" si="2"/>
        <v>2.9674128022642918</v>
      </c>
      <c r="K19" s="11"/>
      <c r="L19" s="11">
        <v>346.25946999999996</v>
      </c>
      <c r="M19" s="11">
        <v>0</v>
      </c>
      <c r="N19" s="11">
        <f>L19-M19</f>
        <v>346.25946999999996</v>
      </c>
      <c r="O19" s="11"/>
      <c r="P19" s="11"/>
      <c r="Q19" s="11">
        <v>0</v>
      </c>
      <c r="R19" s="11">
        <v>0</v>
      </c>
      <c r="S19" s="11">
        <f>Q19-R19</f>
        <v>0</v>
      </c>
      <c r="T19" s="11"/>
      <c r="U19" s="11"/>
      <c r="V19" s="11">
        <v>0</v>
      </c>
      <c r="W19" s="11">
        <v>0</v>
      </c>
      <c r="X19" s="11">
        <f>V19-W19</f>
        <v>0</v>
      </c>
      <c r="Y19" s="11"/>
      <c r="Z19" s="11"/>
      <c r="AA19" s="11">
        <v>0</v>
      </c>
      <c r="AB19" s="11">
        <v>0</v>
      </c>
      <c r="AC19" s="11">
        <v>0</v>
      </c>
      <c r="AD19" s="11"/>
      <c r="AE19" s="11"/>
      <c r="AF19" s="11">
        <f t="shared" si="11"/>
        <v>1396.0353699999998</v>
      </c>
      <c r="AG19" s="11">
        <f t="shared" si="11"/>
        <v>1019.52246</v>
      </c>
      <c r="AH19" s="11">
        <f>AF19-AG19</f>
        <v>376.51290999999981</v>
      </c>
      <c r="AI19" s="11">
        <f t="shared" si="13"/>
        <v>36.930320299172202</v>
      </c>
    </row>
    <row r="20" spans="1:37" s="13" customFormat="1" x14ac:dyDescent="0.25">
      <c r="A20" s="10" t="s">
        <v>21</v>
      </c>
      <c r="B20" s="11">
        <v>10266.21075</v>
      </c>
      <c r="C20" s="11">
        <v>39916.83</v>
      </c>
      <c r="D20" s="11">
        <f t="shared" si="0"/>
        <v>-29650.619250000003</v>
      </c>
      <c r="E20" s="11">
        <f t="shared" si="1"/>
        <v>-74.280996887778912</v>
      </c>
      <c r="F20" s="11"/>
      <c r="G20" s="11">
        <v>-0.88516000000000006</v>
      </c>
      <c r="H20" s="11">
        <v>-0.50310999999999995</v>
      </c>
      <c r="I20" s="11">
        <f t="shared" si="14"/>
        <v>-0.38205000000000011</v>
      </c>
      <c r="J20" s="11">
        <f t="shared" si="2"/>
        <v>75.937667706863337</v>
      </c>
      <c r="K20" s="11"/>
      <c r="L20" s="11">
        <v>20.620269999999998</v>
      </c>
      <c r="M20" s="11">
        <v>11.079000000000001</v>
      </c>
      <c r="N20" s="11">
        <f>L20-M20</f>
        <v>9.5412699999999973</v>
      </c>
      <c r="O20" s="11">
        <f t="shared" si="4"/>
        <v>86.120317718205584</v>
      </c>
      <c r="P20" s="11"/>
      <c r="Q20" s="11">
        <v>0</v>
      </c>
      <c r="R20" s="11">
        <v>0</v>
      </c>
      <c r="S20" s="11">
        <f>Q20-R20</f>
        <v>0</v>
      </c>
      <c r="T20" s="11"/>
      <c r="U20" s="11"/>
      <c r="V20" s="11">
        <v>0</v>
      </c>
      <c r="W20" s="11">
        <v>0</v>
      </c>
      <c r="X20" s="11">
        <f>V20-W20</f>
        <v>0</v>
      </c>
      <c r="Y20" s="11"/>
      <c r="Z20" s="11"/>
      <c r="AA20" s="11">
        <v>0</v>
      </c>
      <c r="AB20" s="11">
        <v>0</v>
      </c>
      <c r="AC20" s="11">
        <f t="shared" si="9"/>
        <v>0</v>
      </c>
      <c r="AD20" s="11"/>
      <c r="AE20" s="11"/>
      <c r="AF20" s="11">
        <f t="shared" si="11"/>
        <v>10285.94586</v>
      </c>
      <c r="AG20" s="11">
        <f t="shared" si="11"/>
        <v>39927.405890000002</v>
      </c>
      <c r="AH20" s="11">
        <f>AF20-AG20</f>
        <v>-29641.460030000002</v>
      </c>
      <c r="AI20" s="11">
        <f t="shared" si="13"/>
        <v>-74.23838180637685</v>
      </c>
    </row>
    <row r="21" spans="1:37" s="13" customFormat="1" x14ac:dyDescent="0.25">
      <c r="A21" s="10" t="s">
        <v>22</v>
      </c>
      <c r="B21" s="11">
        <f>B15-B16-B17-B18-B19-B20</f>
        <v>3321378.0936199999</v>
      </c>
      <c r="C21" s="11">
        <f>C15-C16-C17-C18-C19-C20</f>
        <v>2544700.84</v>
      </c>
      <c r="D21" s="11">
        <f t="shared" si="0"/>
        <v>776677.25362000009</v>
      </c>
      <c r="E21" s="11">
        <f t="shared" si="1"/>
        <v>30.521358008432937</v>
      </c>
      <c r="F21" s="11"/>
      <c r="G21" s="11">
        <f>G15-G16-G17-G18-G19-G20</f>
        <v>1979787.8575600004</v>
      </c>
      <c r="H21" s="11">
        <f>H15-H16-H17-H18-H19-H20</f>
        <v>1928381.6455100002</v>
      </c>
      <c r="I21" s="11">
        <f t="shared" si="14"/>
        <v>51406.212050000206</v>
      </c>
      <c r="J21" s="11">
        <f t="shared" si="2"/>
        <v>2.6657696192915576</v>
      </c>
      <c r="K21" s="11"/>
      <c r="L21" s="11">
        <f>L15-L16-L17-L18-L19-L20</f>
        <v>2122584.4224900007</v>
      </c>
      <c r="M21" s="11">
        <f>M15-M16-M17-M18-M19-M20</f>
        <v>1882113.3589599996</v>
      </c>
      <c r="N21" s="11">
        <f t="shared" si="3"/>
        <v>240471.06353000109</v>
      </c>
      <c r="O21" s="11">
        <f t="shared" si="4"/>
        <v>12.776651437343729</v>
      </c>
      <c r="P21" s="11"/>
      <c r="Q21" s="11">
        <f>Q15-Q16-Q17-Q18-Q19-Q20</f>
        <v>1556196.0443000002</v>
      </c>
      <c r="R21" s="11">
        <f>R15-R16-R17-R18-R19-R20</f>
        <v>1520113.1480899998</v>
      </c>
      <c r="S21" s="11">
        <f>Q21-R21</f>
        <v>36082.896210000385</v>
      </c>
      <c r="T21" s="11">
        <f>S21/R21*100</f>
        <v>2.373698053683571</v>
      </c>
      <c r="U21" s="11"/>
      <c r="V21" s="11">
        <f>V15-V16-V17-V18-V19-V20</f>
        <v>1053556.0066200001</v>
      </c>
      <c r="W21" s="11">
        <f>W15-W16-W17-W18-W19-W20</f>
        <v>876564.3650799999</v>
      </c>
      <c r="X21" s="11">
        <f t="shared" si="7"/>
        <v>176991.64154000022</v>
      </c>
      <c r="Y21" s="11">
        <f t="shared" si="8"/>
        <v>20.191516857275737</v>
      </c>
      <c r="Z21" s="11"/>
      <c r="AA21" s="11">
        <f>AA15-AA16-AA17-AA18-AA19-AA20</f>
        <v>2900467.8347500004</v>
      </c>
      <c r="AB21" s="11">
        <f>AB15-AB16-AB17-AB18-AB19-AB20</f>
        <v>2500977.7017000001</v>
      </c>
      <c r="AC21" s="11">
        <f t="shared" si="9"/>
        <v>399490.1330500003</v>
      </c>
      <c r="AD21" s="11">
        <f t="shared" si="10"/>
        <v>15.973358450115457</v>
      </c>
      <c r="AE21" s="11"/>
      <c r="AF21" s="11">
        <f>AF15-AF16-AF17-AF18-AF20-AF19</f>
        <v>12933970.259340001</v>
      </c>
      <c r="AG21" s="11">
        <f>AG15-AG16-AG17-AG18-AG20-AG19</f>
        <v>11252851.059340002</v>
      </c>
      <c r="AH21" s="11">
        <f t="shared" si="12"/>
        <v>1681119.1999999993</v>
      </c>
      <c r="AI21" s="11">
        <f t="shared" si="13"/>
        <v>14.939495698778044</v>
      </c>
    </row>
    <row r="22" spans="1:37" s="13" customFormat="1" x14ac:dyDescent="0.25">
      <c r="A22" s="10" t="s">
        <v>23</v>
      </c>
      <c r="B22" s="11">
        <v>55608.876400000008</v>
      </c>
      <c r="C22" s="11">
        <v>77732.75</v>
      </c>
      <c r="D22" s="11">
        <f t="shared" si="0"/>
        <v>-22123.873599999992</v>
      </c>
      <c r="E22" s="11">
        <f t="shared" si="1"/>
        <v>-28.461457493784785</v>
      </c>
      <c r="F22" s="11"/>
      <c r="G22" s="14">
        <v>24424.58943</v>
      </c>
      <c r="H22" s="14">
        <v>25356.505390000002</v>
      </c>
      <c r="I22" s="11">
        <f t="shared" si="14"/>
        <v>-931.91596000000209</v>
      </c>
      <c r="J22" s="11">
        <f t="shared" si="2"/>
        <v>-3.6752539266216369</v>
      </c>
      <c r="K22" s="11"/>
      <c r="L22" s="11">
        <v>67516.538879999993</v>
      </c>
      <c r="M22" s="11">
        <v>60422.298379999993</v>
      </c>
      <c r="N22" s="11">
        <f t="shared" si="3"/>
        <v>7094.2404999999999</v>
      </c>
      <c r="O22" s="11">
        <f t="shared" si="4"/>
        <v>11.741096731183301</v>
      </c>
      <c r="P22" s="11"/>
      <c r="Q22" s="11">
        <v>42523.880150000005</v>
      </c>
      <c r="R22" s="11">
        <v>32806.222319999993</v>
      </c>
      <c r="S22" s="11">
        <f t="shared" si="5"/>
        <v>9717.657830000011</v>
      </c>
      <c r="T22" s="11">
        <f t="shared" si="6"/>
        <v>29.621386257800658</v>
      </c>
      <c r="U22" s="11"/>
      <c r="V22" s="11">
        <v>33534.814129999999</v>
      </c>
      <c r="W22" s="11">
        <v>49058.363339999996</v>
      </c>
      <c r="X22" s="11">
        <f t="shared" si="7"/>
        <v>-15523.549209999997</v>
      </c>
      <c r="Y22" s="11">
        <f t="shared" si="8"/>
        <v>-31.643023030372458</v>
      </c>
      <c r="Z22" s="11"/>
      <c r="AA22" s="11">
        <v>55931.797749999998</v>
      </c>
      <c r="AB22" s="11">
        <v>60750.993760000005</v>
      </c>
      <c r="AC22" s="11">
        <f t="shared" si="9"/>
        <v>-4819.1960100000069</v>
      </c>
      <c r="AD22" s="11">
        <f t="shared" si="10"/>
        <v>-7.9327031736114382</v>
      </c>
      <c r="AE22" s="11"/>
      <c r="AF22" s="11">
        <f>G22+L22+Q22+B22+V22+AA22</f>
        <v>279540.49673999997</v>
      </c>
      <c r="AG22" s="11">
        <f>H22+M22+R22+C22+W22+AB22</f>
        <v>306127.13318999996</v>
      </c>
      <c r="AH22" s="11">
        <f t="shared" si="12"/>
        <v>-26586.636449999991</v>
      </c>
      <c r="AI22" s="11">
        <f t="shared" si="13"/>
        <v>-8.684835013791087</v>
      </c>
    </row>
    <row r="23" spans="1:37" s="13" customFormat="1" x14ac:dyDescent="0.25">
      <c r="A23" s="10" t="s">
        <v>24</v>
      </c>
      <c r="B23" s="11">
        <f>B21+B22</f>
        <v>3376986.9700199999</v>
      </c>
      <c r="C23" s="11">
        <f>C21+C22</f>
        <v>2622433.59</v>
      </c>
      <c r="D23" s="11">
        <f t="shared" si="0"/>
        <v>754553.38002000004</v>
      </c>
      <c r="E23" s="11">
        <f t="shared" si="1"/>
        <v>28.773021475064315</v>
      </c>
      <c r="F23" s="11"/>
      <c r="G23" s="11">
        <f>G21+G22</f>
        <v>2004212.4469900003</v>
      </c>
      <c r="H23" s="11">
        <f>H21+H22</f>
        <v>1953738.1509000002</v>
      </c>
      <c r="I23" s="11">
        <f t="shared" si="14"/>
        <v>50474.296090000076</v>
      </c>
      <c r="J23" s="11">
        <f t="shared" si="2"/>
        <v>2.5834729217294963</v>
      </c>
      <c r="K23" s="11"/>
      <c r="L23" s="11">
        <f>L21+L22</f>
        <v>2190100.9613700006</v>
      </c>
      <c r="M23" s="11">
        <f>M21+M22</f>
        <v>1942535.6573399997</v>
      </c>
      <c r="N23" s="11">
        <f t="shared" si="3"/>
        <v>247565.30403000093</v>
      </c>
      <c r="O23" s="11">
        <f t="shared" si="4"/>
        <v>12.744440653872118</v>
      </c>
      <c r="P23" s="11"/>
      <c r="Q23" s="11">
        <f>Q21+Q22</f>
        <v>1598719.9244500003</v>
      </c>
      <c r="R23" s="11">
        <f>R21+R22</f>
        <v>1552919.3704099997</v>
      </c>
      <c r="S23" s="11">
        <f t="shared" si="5"/>
        <v>45800.554040000541</v>
      </c>
      <c r="T23" s="11">
        <f t="shared" si="6"/>
        <v>2.9493195147606626</v>
      </c>
      <c r="U23" s="11"/>
      <c r="V23" s="11">
        <f>V21+V22</f>
        <v>1087090.8207500002</v>
      </c>
      <c r="W23" s="11">
        <f>W21+W22</f>
        <v>925622.72841999994</v>
      </c>
      <c r="X23" s="11">
        <f t="shared" si="7"/>
        <v>161468.09233000025</v>
      </c>
      <c r="Y23" s="11">
        <f t="shared" si="8"/>
        <v>17.444266154269965</v>
      </c>
      <c r="Z23" s="11"/>
      <c r="AA23" s="11">
        <f>AA21+AA22</f>
        <v>2956399.6325000003</v>
      </c>
      <c r="AB23" s="11">
        <f>AB21+AB22</f>
        <v>2561728.6954600001</v>
      </c>
      <c r="AC23" s="11">
        <f t="shared" si="9"/>
        <v>394670.93704000022</v>
      </c>
      <c r="AD23" s="11">
        <f t="shared" si="10"/>
        <v>15.406429952533699</v>
      </c>
      <c r="AE23" s="11"/>
      <c r="AF23" s="11">
        <f>AF21+AF22</f>
        <v>13213510.756080002</v>
      </c>
      <c r="AG23" s="11">
        <f>AG21+AG22</f>
        <v>11558978.192530002</v>
      </c>
      <c r="AH23" s="11">
        <f t="shared" si="12"/>
        <v>1654532.5635499991</v>
      </c>
      <c r="AI23" s="11">
        <f t="shared" si="13"/>
        <v>14.313830651737383</v>
      </c>
    </row>
    <row r="24" spans="1:37" s="13" customFormat="1" x14ac:dyDescent="0.25">
      <c r="A24" s="10" t="s">
        <v>25</v>
      </c>
      <c r="B24" s="11">
        <v>3070985.2620399999</v>
      </c>
      <c r="C24" s="11">
        <v>2721518.5446599997</v>
      </c>
      <c r="D24" s="11">
        <f t="shared" si="0"/>
        <v>349466.71738000028</v>
      </c>
      <c r="E24" s="11">
        <f t="shared" si="1"/>
        <v>12.840872169168307</v>
      </c>
      <c r="F24" s="11"/>
      <c r="G24" s="14">
        <v>1825914.4712599998</v>
      </c>
      <c r="H24" s="14">
        <v>1884155.2109700001</v>
      </c>
      <c r="I24" s="11">
        <f t="shared" si="14"/>
        <v>-58240.739710000344</v>
      </c>
      <c r="J24" s="11">
        <f t="shared" si="2"/>
        <v>-3.0910797247970279</v>
      </c>
      <c r="K24" s="11"/>
      <c r="L24" s="11">
        <v>1848201.7769599999</v>
      </c>
      <c r="M24" s="11">
        <v>1772134.2327600003</v>
      </c>
      <c r="N24" s="11">
        <f t="shared" si="3"/>
        <v>76067.544199999655</v>
      </c>
      <c r="O24" s="11">
        <f t="shared" si="4"/>
        <v>4.2924256410039945</v>
      </c>
      <c r="P24" s="11"/>
      <c r="Q24" s="11">
        <v>1380407.3365</v>
      </c>
      <c r="R24" s="11">
        <v>1370467.5863300001</v>
      </c>
      <c r="S24" s="11">
        <f t="shared" si="5"/>
        <v>9939.7501699998975</v>
      </c>
      <c r="T24" s="11">
        <f t="shared" si="6"/>
        <v>0.72528166803402727</v>
      </c>
      <c r="U24" s="11"/>
      <c r="V24" s="11">
        <v>913845.97297</v>
      </c>
      <c r="W24" s="11">
        <v>844240.79420999996</v>
      </c>
      <c r="X24" s="11">
        <f t="shared" si="7"/>
        <v>69605.178760000039</v>
      </c>
      <c r="Y24" s="11">
        <f t="shared" si="8"/>
        <v>8.2447068700504147</v>
      </c>
      <c r="Z24" s="11"/>
      <c r="AA24" s="11">
        <v>2466919.52232</v>
      </c>
      <c r="AB24" s="11">
        <v>2316601.2770599998</v>
      </c>
      <c r="AC24" s="11">
        <f t="shared" si="9"/>
        <v>150318.24526000023</v>
      </c>
      <c r="AD24" s="11">
        <f t="shared" si="10"/>
        <v>6.48874049878662</v>
      </c>
      <c r="AE24" s="11"/>
      <c r="AF24" s="11">
        <f>G24+L24+Q24+B24+V24+AA24</f>
        <v>11506274.342049999</v>
      </c>
      <c r="AG24" s="11">
        <f>H24+M24+R24+C24+W24+AB24</f>
        <v>10909117.645990001</v>
      </c>
      <c r="AH24" s="11">
        <f t="shared" si="12"/>
        <v>597156.69605999812</v>
      </c>
      <c r="AI24" s="11">
        <f t="shared" si="13"/>
        <v>5.4739229646084384</v>
      </c>
    </row>
    <row r="25" spans="1:37" x14ac:dyDescent="0.25">
      <c r="A25" s="15" t="s">
        <v>26</v>
      </c>
      <c r="B25" s="16">
        <f>ROUND((B24/B23*100),0)</f>
        <v>91</v>
      </c>
      <c r="C25" s="16">
        <f>ROUND((C24/C23*100),0)</f>
        <v>104</v>
      </c>
      <c r="D25" s="11"/>
      <c r="E25" s="11">
        <f>B25-C25</f>
        <v>-13</v>
      </c>
      <c r="F25" s="16"/>
      <c r="G25" s="16">
        <f>ROUND((G24/G23*100),0)</f>
        <v>91</v>
      </c>
      <c r="H25" s="16">
        <f>ROUND((H24/H23*100),0)</f>
        <v>96</v>
      </c>
      <c r="I25" s="16"/>
      <c r="J25" s="11">
        <f>G25-H25</f>
        <v>-5</v>
      </c>
      <c r="K25" s="16"/>
      <c r="L25" s="16">
        <f>ROUND((L24/L23*100),0)</f>
        <v>84</v>
      </c>
      <c r="M25" s="16">
        <f>ROUND((M24/M23*100),0)</f>
        <v>91</v>
      </c>
      <c r="N25" s="16"/>
      <c r="O25" s="11">
        <f>L25-M25</f>
        <v>-7</v>
      </c>
      <c r="P25" s="11"/>
      <c r="Q25" s="16">
        <f>ROUND((Q24/Q23*100),0)</f>
        <v>86</v>
      </c>
      <c r="R25" s="16">
        <f>ROUND((R24/R23*100),0)</f>
        <v>88</v>
      </c>
      <c r="S25" s="16"/>
      <c r="T25" s="11">
        <f>Q25-R25</f>
        <v>-2</v>
      </c>
      <c r="U25" s="16"/>
      <c r="V25" s="16">
        <f>ROUND((V24/V23*100),0)</f>
        <v>84</v>
      </c>
      <c r="W25" s="16">
        <f>ROUND((W24/W23*100),0)</f>
        <v>91</v>
      </c>
      <c r="X25" s="16"/>
      <c r="Y25" s="11">
        <f>V25-W25</f>
        <v>-7</v>
      </c>
      <c r="Z25" s="16"/>
      <c r="AA25" s="16">
        <v>86</v>
      </c>
      <c r="AB25" s="16">
        <v>86</v>
      </c>
      <c r="AC25" s="16"/>
      <c r="AD25" s="11">
        <f>AA25-AB25</f>
        <v>0</v>
      </c>
      <c r="AE25" s="11"/>
      <c r="AF25" s="16">
        <f>ROUND((AF24/AF23*100),0)</f>
        <v>87</v>
      </c>
      <c r="AG25" s="16">
        <f>ROUND((AG24/AG23*100),0)</f>
        <v>94</v>
      </c>
      <c r="AH25" s="16"/>
      <c r="AI25" s="11">
        <f>AF25-AG25</f>
        <v>-7</v>
      </c>
    </row>
    <row r="26" spans="1:37" s="13" customFormat="1" x14ac:dyDescent="0.25">
      <c r="A26" s="10" t="s">
        <v>27</v>
      </c>
      <c r="B26" s="11">
        <v>209107.08808999998</v>
      </c>
      <c r="C26" s="11">
        <v>185648.53</v>
      </c>
      <c r="D26" s="11">
        <f t="shared" si="0"/>
        <v>23458.558089999977</v>
      </c>
      <c r="E26" s="11">
        <f>D26/C26*100</f>
        <v>12.636005299907291</v>
      </c>
      <c r="F26" s="11"/>
      <c r="G26" s="11">
        <v>114107.13114000001</v>
      </c>
      <c r="H26" s="11">
        <v>152457.25723000002</v>
      </c>
      <c r="I26" s="11">
        <f>G26-H26</f>
        <v>-38350.126090000005</v>
      </c>
      <c r="J26" s="11">
        <f>I26/H26*100</f>
        <v>-25.154674029157071</v>
      </c>
      <c r="K26" s="11"/>
      <c r="L26" s="11">
        <v>189796.73783000003</v>
      </c>
      <c r="M26" s="11">
        <v>175662.65484</v>
      </c>
      <c r="N26" s="11">
        <f t="shared" si="3"/>
        <v>14134.082990000024</v>
      </c>
      <c r="O26" s="11">
        <f>N26/M26*100</f>
        <v>8.0461513022639135</v>
      </c>
      <c r="P26" s="11"/>
      <c r="Q26" s="11">
        <v>143191.46860999998</v>
      </c>
      <c r="R26" s="11">
        <v>122762.57959000001</v>
      </c>
      <c r="S26" s="11">
        <f t="shared" si="5"/>
        <v>20428.889019999973</v>
      </c>
      <c r="T26" s="11">
        <f>S26/R26*100</f>
        <v>16.640974055960672</v>
      </c>
      <c r="U26" s="11"/>
      <c r="V26" s="11">
        <v>95758.666599999997</v>
      </c>
      <c r="W26" s="11">
        <v>92249.936109999995</v>
      </c>
      <c r="X26" s="11">
        <f t="shared" si="7"/>
        <v>3508.7304900000017</v>
      </c>
      <c r="Y26" s="11">
        <f>79-74</f>
        <v>5</v>
      </c>
      <c r="Z26" s="11"/>
      <c r="AA26" s="11">
        <v>219966.22362999999</v>
      </c>
      <c r="AB26" s="11">
        <v>179668.58106999999</v>
      </c>
      <c r="AC26" s="11">
        <f t="shared" si="9"/>
        <v>40297.642560000008</v>
      </c>
      <c r="AD26" s="11">
        <f>79-74</f>
        <v>5</v>
      </c>
      <c r="AE26" s="11"/>
      <c r="AF26" s="11">
        <f>+B26+G26+L26+Q26+V26+AA26</f>
        <v>971927.31590000005</v>
      </c>
      <c r="AG26" s="11">
        <f>+C26+H26+M26+R26+W26+AB26</f>
        <v>908449.53883999994</v>
      </c>
      <c r="AH26" s="11">
        <f t="shared" si="12"/>
        <v>63477.777060000109</v>
      </c>
      <c r="AI26" s="11">
        <f>AH26/AG26*100</f>
        <v>6.9874851982483195</v>
      </c>
    </row>
    <row r="27" spans="1:37" x14ac:dyDescent="0.25">
      <c r="A27" s="15" t="s">
        <v>26</v>
      </c>
      <c r="B27" s="16">
        <f>ROUND((B26/B23*100),0)</f>
        <v>6</v>
      </c>
      <c r="C27" s="16">
        <f>ROUND((C26/C23*100),0)</f>
        <v>7</v>
      </c>
      <c r="D27" s="11"/>
      <c r="E27" s="11">
        <f>B27-C27</f>
        <v>-1</v>
      </c>
      <c r="F27" s="16"/>
      <c r="G27" s="16">
        <f>ROUND((G26/G23*100),0)</f>
        <v>6</v>
      </c>
      <c r="H27" s="16">
        <f>ROUND((H26/H23*100),0)</f>
        <v>8</v>
      </c>
      <c r="I27" s="16"/>
      <c r="J27" s="11">
        <f>G27-H27</f>
        <v>-2</v>
      </c>
      <c r="K27" s="16"/>
      <c r="L27" s="16">
        <f>ROUND((L26/L23*100),0)</f>
        <v>9</v>
      </c>
      <c r="M27" s="16">
        <f>ROUND((M26/M23*100),0)</f>
        <v>9</v>
      </c>
      <c r="N27" s="16"/>
      <c r="O27" s="11">
        <f>L27-M27</f>
        <v>0</v>
      </c>
      <c r="P27" s="11"/>
      <c r="Q27" s="16">
        <f>ROUND((Q26/Q23*100),0)</f>
        <v>9</v>
      </c>
      <c r="R27" s="16">
        <f>ROUND((R26/R23*100),0)</f>
        <v>8</v>
      </c>
      <c r="S27" s="16"/>
      <c r="T27" s="11">
        <f>Q27-R27</f>
        <v>1</v>
      </c>
      <c r="U27" s="16"/>
      <c r="V27" s="16">
        <f>ROUND((V26/V23*100),0)</f>
        <v>9</v>
      </c>
      <c r="W27" s="16">
        <f>ROUND((W26/W23*100),0)</f>
        <v>10</v>
      </c>
      <c r="X27" s="16"/>
      <c r="Y27" s="11">
        <f>V27-W27</f>
        <v>-1</v>
      </c>
      <c r="Z27" s="16"/>
      <c r="AA27" s="16">
        <f>ROUND((AA26/AA23*100),0)</f>
        <v>7</v>
      </c>
      <c r="AB27" s="16">
        <f>ROUND((AB26/AB23*100),0)</f>
        <v>7</v>
      </c>
      <c r="AC27" s="16"/>
      <c r="AD27" s="11">
        <f>AA27-AB27</f>
        <v>0</v>
      </c>
      <c r="AE27" s="11"/>
      <c r="AF27" s="16">
        <f>ROUND((AF26/AF23*100),0)</f>
        <v>7</v>
      </c>
      <c r="AG27" s="16">
        <f>ROUND((AG26/AG23*100),0)</f>
        <v>8</v>
      </c>
      <c r="AH27" s="16"/>
      <c r="AI27" s="11">
        <f>AF27-AG27</f>
        <v>-1</v>
      </c>
      <c r="AK27" s="17"/>
    </row>
    <row r="28" spans="1:37" s="13" customFormat="1" x14ac:dyDescent="0.25">
      <c r="A28" s="10" t="s">
        <v>28</v>
      </c>
      <c r="B28" s="11">
        <f>+B23-B24-B26</f>
        <v>96894.619889999973</v>
      </c>
      <c r="C28" s="11">
        <f>+C23-C24-C26</f>
        <v>-284733.48465999984</v>
      </c>
      <c r="D28" s="11">
        <f>B28-C28</f>
        <v>381628.10454999981</v>
      </c>
      <c r="E28" s="11">
        <f>D28/C28*100</f>
        <v>-134.0299350481036</v>
      </c>
      <c r="F28" s="11"/>
      <c r="G28" s="11">
        <f>+G23-G24-G26</f>
        <v>64190.844590000517</v>
      </c>
      <c r="H28" s="11">
        <f>+H23-H24-H26</f>
        <v>-82874.317299999908</v>
      </c>
      <c r="I28" s="11">
        <f>G28-H28</f>
        <v>147065.16189000043</v>
      </c>
      <c r="J28" s="11">
        <f>I28/H28*100</f>
        <v>-177.45565415354631</v>
      </c>
      <c r="K28" s="11"/>
      <c r="L28" s="11">
        <f>+L23-L24-L26</f>
        <v>152102.44658000066</v>
      </c>
      <c r="M28" s="11">
        <f>+M23-M24-M26</f>
        <v>-5261.2302600005933</v>
      </c>
      <c r="N28" s="11">
        <f t="shared" ref="N28:N34" si="15">L28-M28</f>
        <v>157363.67684000125</v>
      </c>
      <c r="O28" s="11">
        <f>N28/M28*100</f>
        <v>-2991.0053174518066</v>
      </c>
      <c r="P28" s="11"/>
      <c r="Q28" s="11">
        <f>+Q23-Q24-Q26</f>
        <v>75121.119340000325</v>
      </c>
      <c r="R28" s="11">
        <f>+R23-R24-R26</f>
        <v>59689.204489999654</v>
      </c>
      <c r="S28" s="11">
        <f t="shared" ref="S28:S34" si="16">Q28-R28</f>
        <v>15431.91485000067</v>
      </c>
      <c r="T28" s="11">
        <f>S28/R28*100</f>
        <v>25.85377872239215</v>
      </c>
      <c r="U28" s="11"/>
      <c r="V28" s="11">
        <f>+V23-V24-V26</f>
        <v>77486.181180000189</v>
      </c>
      <c r="W28" s="11">
        <f>+W23-W24-W26</f>
        <v>-10868.001900000017</v>
      </c>
      <c r="X28" s="11">
        <f t="shared" ref="X28:X34" si="17">V28-W28</f>
        <v>88354.183080000206</v>
      </c>
      <c r="Y28" s="11">
        <f>X28/W28*100</f>
        <v>-812.97541068703777</v>
      </c>
      <c r="Z28" s="11"/>
      <c r="AA28" s="11">
        <f>+AA23-AA24-AA26</f>
        <v>269513.88655000029</v>
      </c>
      <c r="AB28" s="11">
        <f>+AB23-AB24-AB26</f>
        <v>65458.83733000033</v>
      </c>
      <c r="AC28" s="11">
        <f>AA28-AB28</f>
        <v>204055.04921999996</v>
      </c>
      <c r="AD28" s="11">
        <f>AC28/AB28*100</f>
        <v>311.73032938438678</v>
      </c>
      <c r="AE28" s="11"/>
      <c r="AF28" s="11">
        <f>AF23-AF24-AF26</f>
        <v>735309.09813000239</v>
      </c>
      <c r="AG28" s="11">
        <f>AG23-AG24-AG26</f>
        <v>-258588.99229999853</v>
      </c>
      <c r="AH28" s="11">
        <f>AF28-AG28</f>
        <v>993898.09043000091</v>
      </c>
      <c r="AI28" s="11">
        <f>AH28/AG28*100</f>
        <v>-384.354369298498</v>
      </c>
    </row>
    <row r="29" spans="1:37" s="13" customFormat="1" x14ac:dyDescent="0.25">
      <c r="A29" s="10" t="s">
        <v>29</v>
      </c>
      <c r="B29" s="11">
        <v>63217.535089999998</v>
      </c>
      <c r="C29" s="11">
        <v>64034.93</v>
      </c>
      <c r="D29" s="11">
        <f>B29-C29</f>
        <v>-817.39491000000271</v>
      </c>
      <c r="E29" s="11">
        <f>D29/C29*100</f>
        <v>-1.2764828664605437</v>
      </c>
      <c r="F29" s="11"/>
      <c r="G29" s="11">
        <v>40036.223310000001</v>
      </c>
      <c r="H29" s="11">
        <v>39215.026479999993</v>
      </c>
      <c r="I29" s="11">
        <f>G29-H29</f>
        <v>821.19683000000805</v>
      </c>
      <c r="J29" s="11">
        <f>I29/H29*100</f>
        <v>2.0940871490137223</v>
      </c>
      <c r="K29" s="11"/>
      <c r="L29" s="11">
        <v>28759.89647</v>
      </c>
      <c r="M29" s="11">
        <v>28127.466289999997</v>
      </c>
      <c r="N29" s="11">
        <f t="shared" si="15"/>
        <v>632.43018000000302</v>
      </c>
      <c r="O29" s="11">
        <f>N29/M29*100</f>
        <v>2.2484434732923222</v>
      </c>
      <c r="P29" s="11"/>
      <c r="Q29" s="11">
        <v>42675.940040000001</v>
      </c>
      <c r="R29" s="11">
        <v>38259.052170000003</v>
      </c>
      <c r="S29" s="11">
        <f t="shared" si="16"/>
        <v>4416.8878699999987</v>
      </c>
      <c r="T29" s="11">
        <f>S29/R29*100</f>
        <v>11.544687124955502</v>
      </c>
      <c r="U29" s="11"/>
      <c r="V29" s="11">
        <v>30231.410630000002</v>
      </c>
      <c r="W29" s="11">
        <v>27496.929339999995</v>
      </c>
      <c r="X29" s="11">
        <f t="shared" si="17"/>
        <v>2734.481290000007</v>
      </c>
      <c r="Y29" s="11">
        <f>X29/W29*100</f>
        <v>9.944678753718641</v>
      </c>
      <c r="Z29" s="11"/>
      <c r="AA29" s="11">
        <v>51988.064380000003</v>
      </c>
      <c r="AB29" s="11">
        <v>50711.623960000004</v>
      </c>
      <c r="AC29" s="11">
        <f>AA29-AB29</f>
        <v>1276.440419999999</v>
      </c>
      <c r="AD29" s="11">
        <f>AC29/AB29*100</f>
        <v>2.517056880305828</v>
      </c>
      <c r="AE29" s="11"/>
      <c r="AF29" s="11">
        <f>G29+L29+Q29+B29+V29+AA29</f>
        <v>256909.06992000001</v>
      </c>
      <c r="AG29" s="11">
        <f>H29+M29+R29+C29+W29+AB29</f>
        <v>247845.02823999999</v>
      </c>
      <c r="AH29" s="11">
        <f>AF29-AG29</f>
        <v>9064.0416800000239</v>
      </c>
      <c r="AI29" s="11">
        <f>AH29/AG29*100</f>
        <v>3.6571408126948124</v>
      </c>
    </row>
    <row r="30" spans="1:37" s="13" customFormat="1" x14ac:dyDescent="0.25">
      <c r="A30" s="10" t="s">
        <v>30</v>
      </c>
      <c r="B30" s="11">
        <v>9682.4105399999989</v>
      </c>
      <c r="C30" s="11">
        <v>11808.9</v>
      </c>
      <c r="D30" s="11">
        <f>B30-C30</f>
        <v>-2126.4894600000007</v>
      </c>
      <c r="E30" s="11">
        <f>D30/C30*100</f>
        <v>-18.007515179229234</v>
      </c>
      <c r="F30" s="11"/>
      <c r="G30" s="11">
        <v>7377.0330800000002</v>
      </c>
      <c r="H30" s="11">
        <v>5061.0224399999997</v>
      </c>
      <c r="I30" s="11">
        <f>G30-H30</f>
        <v>2316.0106400000004</v>
      </c>
      <c r="J30" s="11">
        <f>I30/H30*100</f>
        <v>45.761714504470774</v>
      </c>
      <c r="K30" s="11"/>
      <c r="L30" s="11">
        <v>1134.9536499999999</v>
      </c>
      <c r="M30" s="11">
        <v>1547.6564599999999</v>
      </c>
      <c r="N30" s="11">
        <f t="shared" si="15"/>
        <v>-412.70281</v>
      </c>
      <c r="O30" s="11">
        <f>N30/M30*100</f>
        <v>-26.666306164612269</v>
      </c>
      <c r="P30" s="11"/>
      <c r="Q30" s="11">
        <v>7720.7313300000005</v>
      </c>
      <c r="R30" s="11">
        <v>6436.0967300000002</v>
      </c>
      <c r="S30" s="11">
        <f t="shared" si="16"/>
        <v>1284.6346000000003</v>
      </c>
      <c r="T30" s="11">
        <f>S30/R30*100</f>
        <v>19.959839851567928</v>
      </c>
      <c r="U30" s="11"/>
      <c r="V30" s="11">
        <v>10590.697789999998</v>
      </c>
      <c r="W30" s="11">
        <v>6389.9579799999992</v>
      </c>
      <c r="X30" s="11">
        <f t="shared" si="17"/>
        <v>4200.7398099999991</v>
      </c>
      <c r="Y30" s="11">
        <f>X30/W30*100</f>
        <v>65.739709449544762</v>
      </c>
      <c r="Z30" s="11"/>
      <c r="AA30" s="11">
        <v>2237.9803000000002</v>
      </c>
      <c r="AB30" s="11">
        <v>1677.6410499999997</v>
      </c>
      <c r="AC30" s="11">
        <f>AA30-AB30</f>
        <v>560.33925000000045</v>
      </c>
      <c r="AD30" s="11">
        <f>AC30/AB30*100</f>
        <v>33.400425555872069</v>
      </c>
      <c r="AE30" s="11"/>
      <c r="AF30" s="11">
        <f>G30+L30+Q30+B30+V30+AA30</f>
        <v>38743.806690000005</v>
      </c>
      <c r="AG30" s="11">
        <f>H30+M30+R30+C30+W30+AB30</f>
        <v>32921.274659999995</v>
      </c>
      <c r="AH30" s="11">
        <f>AF30-AG30</f>
        <v>5822.5320300000094</v>
      </c>
      <c r="AI30" s="11">
        <f>AH30/AG30*100</f>
        <v>17.686229011887264</v>
      </c>
    </row>
    <row r="31" spans="1:37" s="13" customFormat="1" x14ac:dyDescent="0.25">
      <c r="A31" s="10" t="s">
        <v>31</v>
      </c>
      <c r="B31" s="11">
        <f>+B28-B29-B30</f>
        <v>23994.674259999978</v>
      </c>
      <c r="C31" s="11">
        <f>+C28-C29-C30</f>
        <v>-360577.31465999986</v>
      </c>
      <c r="D31" s="11">
        <f>B31-C31</f>
        <v>384571.98891999986</v>
      </c>
      <c r="E31" s="11">
        <f>D31/C31*100</f>
        <v>-106.65451576803309</v>
      </c>
      <c r="F31" s="11"/>
      <c r="G31" s="11">
        <f>+G28-G29-G30</f>
        <v>16777.588200000515</v>
      </c>
      <c r="H31" s="11">
        <f>+H28-H29-H30</f>
        <v>-127150.36621999991</v>
      </c>
      <c r="I31" s="11">
        <f>G31-H31</f>
        <v>143927.95442000043</v>
      </c>
      <c r="J31" s="11">
        <f>I31/H31*100</f>
        <v>-113.19507658434216</v>
      </c>
      <c r="K31" s="11"/>
      <c r="L31" s="11">
        <f>+L28-L29-L30</f>
        <v>122207.59646000066</v>
      </c>
      <c r="M31" s="11">
        <f>+M28-M29-M30</f>
        <v>-34936.353010000588</v>
      </c>
      <c r="N31" s="11">
        <f t="shared" si="15"/>
        <v>157143.94947000124</v>
      </c>
      <c r="O31" s="11">
        <f>N31/M31*100</f>
        <v>-449.80066873327775</v>
      </c>
      <c r="P31" s="11"/>
      <c r="Q31" s="11">
        <f>+Q28-Q29-Q30</f>
        <v>24724.447970000321</v>
      </c>
      <c r="R31" s="11">
        <f>+R28-R29-R30</f>
        <v>14994.055589999651</v>
      </c>
      <c r="S31" s="11">
        <f t="shared" si="16"/>
        <v>9730.3923800006705</v>
      </c>
      <c r="T31" s="11">
        <f>S31/R31*100</f>
        <v>64.895000032482187</v>
      </c>
      <c r="U31" s="11"/>
      <c r="V31" s="11">
        <f>+V28-V29-V30</f>
        <v>36664.072760000192</v>
      </c>
      <c r="W31" s="11">
        <f>+W28-W29-W30</f>
        <v>-44754.889220000012</v>
      </c>
      <c r="X31" s="11">
        <f t="shared" si="17"/>
        <v>81418.961980000196</v>
      </c>
      <c r="Y31" s="11">
        <f>X31/W31*100</f>
        <v>-181.92193836023571</v>
      </c>
      <c r="Z31" s="11"/>
      <c r="AA31" s="11">
        <f>+AA28-AA29-AA30</f>
        <v>215287.84187000029</v>
      </c>
      <c r="AB31" s="11">
        <f>+AB28-AB29-AB30</f>
        <v>13069.572320000325</v>
      </c>
      <c r="AC31" s="11">
        <f>AA31-AB31</f>
        <v>202218.26954999997</v>
      </c>
      <c r="AD31" s="11">
        <f>AC31/AB31*100</f>
        <v>1547.2447345545193</v>
      </c>
      <c r="AE31" s="11"/>
      <c r="AF31" s="11">
        <f>AF28-AF29-AF30</f>
        <v>439656.22152000235</v>
      </c>
      <c r="AG31" s="11">
        <f>AG28-AG29-AG30</f>
        <v>-539355.29519999854</v>
      </c>
      <c r="AH31" s="11">
        <f>AF31-AG31</f>
        <v>979011.51672000089</v>
      </c>
      <c r="AI31" s="11">
        <f>AH31/AG31*100</f>
        <v>-181.51513954395745</v>
      </c>
    </row>
    <row r="32" spans="1:37" x14ac:dyDescent="0.25">
      <c r="A32" s="15" t="s">
        <v>26</v>
      </c>
      <c r="B32" s="16">
        <f>ROUND((B31/B23*100),0)</f>
        <v>1</v>
      </c>
      <c r="C32" s="16">
        <f>ROUND((C31/C23*100),0)</f>
        <v>-14</v>
      </c>
      <c r="D32" s="11"/>
      <c r="E32" s="11">
        <f>B32-C32</f>
        <v>15</v>
      </c>
      <c r="F32" s="16"/>
      <c r="G32" s="16">
        <f>ROUND((G31/G23*100),0)</f>
        <v>1</v>
      </c>
      <c r="H32" s="16">
        <f>ROUND((H31/H23*100),0)</f>
        <v>-7</v>
      </c>
      <c r="I32" s="16"/>
      <c r="J32" s="11">
        <f>G32-H32</f>
        <v>8</v>
      </c>
      <c r="K32" s="16"/>
      <c r="L32" s="16">
        <f>ROUND((L31/L23*100),0)</f>
        <v>6</v>
      </c>
      <c r="M32" s="16">
        <f>ROUND((M31/M23*100),0)</f>
        <v>-2</v>
      </c>
      <c r="N32" s="16"/>
      <c r="O32" s="11">
        <f>L32-M32</f>
        <v>8</v>
      </c>
      <c r="P32" s="11"/>
      <c r="Q32" s="16">
        <f>ROUND((Q31/Q23*100),0)</f>
        <v>2</v>
      </c>
      <c r="R32" s="16">
        <f>ROUND((R31/R23*100),0)</f>
        <v>1</v>
      </c>
      <c r="S32" s="16"/>
      <c r="T32" s="11">
        <f>Q32-R32</f>
        <v>1</v>
      </c>
      <c r="U32" s="16"/>
      <c r="V32" s="16">
        <f>ROUND((V31/V23*100),0)</f>
        <v>3</v>
      </c>
      <c r="W32" s="16">
        <f>ROUND((W31/W23*100),0)</f>
        <v>-5</v>
      </c>
      <c r="X32" s="16"/>
      <c r="Y32" s="11">
        <f>V32-W32</f>
        <v>8</v>
      </c>
      <c r="Z32" s="16"/>
      <c r="AA32" s="16">
        <f>ROUND((AA31/AA23*100),0)</f>
        <v>7</v>
      </c>
      <c r="AB32" s="16">
        <f>ROUND((AB31/AB23*100),0)</f>
        <v>1</v>
      </c>
      <c r="AC32" s="16"/>
      <c r="AD32" s="11">
        <f>AA32-AB32</f>
        <v>6</v>
      </c>
      <c r="AE32" s="11"/>
      <c r="AF32" s="16">
        <f>ROUND((AF31/AF23*100),0)</f>
        <v>3</v>
      </c>
      <c r="AG32" s="16">
        <f>ROUND((AG31/AG23*100),0)</f>
        <v>-5</v>
      </c>
      <c r="AH32" s="16"/>
      <c r="AI32" s="11">
        <f>AF32-AG32</f>
        <v>8</v>
      </c>
    </row>
    <row r="33" spans="1:37" x14ac:dyDescent="0.25">
      <c r="A33" s="15" t="s">
        <v>32</v>
      </c>
      <c r="B33" s="11">
        <v>0</v>
      </c>
      <c r="C33" s="11">
        <v>0</v>
      </c>
      <c r="D33" s="11">
        <f>B33-C33</f>
        <v>0</v>
      </c>
      <c r="E33" s="11"/>
      <c r="F33" s="11"/>
      <c r="G33" s="11">
        <v>7159.2802300000003</v>
      </c>
      <c r="H33" s="11">
        <v>7045.3687399999999</v>
      </c>
      <c r="I33" s="11">
        <f>G33-H33</f>
        <v>113.91149000000041</v>
      </c>
      <c r="J33" s="11">
        <f>G33-H33</f>
        <v>113.91149000000041</v>
      </c>
      <c r="K33" s="11"/>
      <c r="L33" s="11">
        <v>8107.4467000000004</v>
      </c>
      <c r="M33" s="11">
        <v>11151.262059999999</v>
      </c>
      <c r="N33" s="11">
        <f t="shared" si="15"/>
        <v>-3043.8153599999987</v>
      </c>
      <c r="O33" s="11">
        <f>N33/M33*100</f>
        <v>-27.29570288656636</v>
      </c>
      <c r="P33" s="11"/>
      <c r="Q33" s="11">
        <v>0</v>
      </c>
      <c r="R33" s="11">
        <v>0</v>
      </c>
      <c r="S33" s="11">
        <f t="shared" si="16"/>
        <v>0</v>
      </c>
      <c r="T33" s="11">
        <f>Q33-R33</f>
        <v>0</v>
      </c>
      <c r="U33" s="11"/>
      <c r="V33" s="11">
        <v>107.06723999999998</v>
      </c>
      <c r="W33" s="11">
        <v>0</v>
      </c>
      <c r="X33" s="11">
        <f t="shared" si="17"/>
        <v>107.06723999999998</v>
      </c>
      <c r="Y33" s="11">
        <f>V33-W33</f>
        <v>107.06723999999998</v>
      </c>
      <c r="Z33" s="11"/>
      <c r="AA33" s="11">
        <v>0</v>
      </c>
      <c r="AB33" s="11">
        <v>0</v>
      </c>
      <c r="AC33" s="11">
        <f>AA33-AB33</f>
        <v>0</v>
      </c>
      <c r="AD33" s="11">
        <f>AA33-AB33</f>
        <v>0</v>
      </c>
      <c r="AE33" s="11"/>
      <c r="AF33" s="11">
        <f>G33+L33+Q33+B33+V33+AA33</f>
        <v>15373.794170000001</v>
      </c>
      <c r="AG33" s="11">
        <f>H33+M33+R33+C33+W33+AB33</f>
        <v>18196.630799999999</v>
      </c>
      <c r="AH33" s="11">
        <f>AF33-AG33</f>
        <v>-2822.836629999998</v>
      </c>
      <c r="AI33" s="11">
        <f>AH33/AG33*100</f>
        <v>-15.512963147001907</v>
      </c>
      <c r="AJ33" s="13"/>
      <c r="AK33" s="13"/>
    </row>
    <row r="34" spans="1:37" s="13" customFormat="1" x14ac:dyDescent="0.25">
      <c r="A34" s="10" t="s">
        <v>33</v>
      </c>
      <c r="B34" s="11">
        <f>B31-B33</f>
        <v>23994.674259999978</v>
      </c>
      <c r="C34" s="11">
        <f>C31-C33</f>
        <v>-360577.31465999986</v>
      </c>
      <c r="D34" s="11">
        <f>B34-C34</f>
        <v>384571.98891999986</v>
      </c>
      <c r="E34" s="11">
        <f>D34/C34*100</f>
        <v>-106.65451576803309</v>
      </c>
      <c r="F34" s="11"/>
      <c r="G34" s="11">
        <f>G31-G33</f>
        <v>9618.3079700005146</v>
      </c>
      <c r="H34" s="11">
        <f>H31-H33</f>
        <v>-134195.73495999991</v>
      </c>
      <c r="I34" s="11">
        <f>G34-H34</f>
        <v>143814.04293000043</v>
      </c>
      <c r="J34" s="11">
        <f>I34/H34*100</f>
        <v>-107.16737232585483</v>
      </c>
      <c r="K34" s="11"/>
      <c r="L34" s="11">
        <f>L31-L33</f>
        <v>114100.14976000066</v>
      </c>
      <c r="M34" s="11">
        <f>M31-M33</f>
        <v>-46087.615070000589</v>
      </c>
      <c r="N34" s="11">
        <f t="shared" si="15"/>
        <v>160187.76483000125</v>
      </c>
      <c r="O34" s="11">
        <f>N34/M34*100</f>
        <v>-347.57225902598481</v>
      </c>
      <c r="P34" s="11"/>
      <c r="Q34" s="11">
        <f>Q31-Q33</f>
        <v>24724.447970000321</v>
      </c>
      <c r="R34" s="11">
        <f>R31-R33</f>
        <v>14994.055589999651</v>
      </c>
      <c r="S34" s="11">
        <f t="shared" si="16"/>
        <v>9730.3923800006705</v>
      </c>
      <c r="T34" s="11">
        <f>S34/R34*100</f>
        <v>64.895000032482187</v>
      </c>
      <c r="U34" s="11"/>
      <c r="V34" s="11">
        <f>V31-V33</f>
        <v>36557.005520000195</v>
      </c>
      <c r="W34" s="11">
        <f>W31-W33</f>
        <v>-44754.889220000012</v>
      </c>
      <c r="X34" s="11">
        <f t="shared" si="17"/>
        <v>81311.894740000207</v>
      </c>
      <c r="Y34" s="11">
        <f>X34/W34*100</f>
        <v>-181.68270809541775</v>
      </c>
      <c r="Z34" s="11"/>
      <c r="AA34" s="11">
        <f>AA31-AA33</f>
        <v>215287.84187000029</v>
      </c>
      <c r="AB34" s="11">
        <f>AB31-AB33</f>
        <v>13069.572320000325</v>
      </c>
      <c r="AC34" s="11">
        <f>AA34-AB34</f>
        <v>202218.26954999997</v>
      </c>
      <c r="AD34" s="11">
        <f>AC34/AB34*100</f>
        <v>1547.2447345545193</v>
      </c>
      <c r="AE34" s="11"/>
      <c r="AF34" s="11">
        <f>AF31-AF33</f>
        <v>424282.42735000234</v>
      </c>
      <c r="AG34" s="11">
        <f>AG31-AG33</f>
        <v>-557551.92599999858</v>
      </c>
      <c r="AH34" s="11">
        <f>AF34-AG34</f>
        <v>981834.35335000092</v>
      </c>
      <c r="AI34" s="11">
        <f>AH34/AG34*100</f>
        <v>-176.09738350181996</v>
      </c>
    </row>
    <row r="35" spans="1:37" x14ac:dyDescent="0.25">
      <c r="A35" s="15" t="s">
        <v>26</v>
      </c>
      <c r="B35" s="16">
        <f>ROUND((B34/B23*100),0)</f>
        <v>1</v>
      </c>
      <c r="C35" s="16">
        <f>ROUND((C34/C23*100),0)</f>
        <v>-14</v>
      </c>
      <c r="D35" s="11"/>
      <c r="E35" s="11">
        <f>B35-C35</f>
        <v>15</v>
      </c>
      <c r="F35" s="16"/>
      <c r="G35" s="16">
        <f>ROUND((G34/G23*100),0)</f>
        <v>0</v>
      </c>
      <c r="H35" s="16">
        <f>ROUND((H34/H23*100),0)</f>
        <v>-7</v>
      </c>
      <c r="I35" s="16"/>
      <c r="J35" s="11">
        <f>G35-H35</f>
        <v>7</v>
      </c>
      <c r="K35" s="16"/>
      <c r="L35" s="16">
        <f>ROUND((L34/L23*100),0)</f>
        <v>5</v>
      </c>
      <c r="M35" s="16">
        <f>ROUND((M34/M23*100),0)</f>
        <v>-2</v>
      </c>
      <c r="N35" s="16"/>
      <c r="O35" s="11">
        <f>L35-M35</f>
        <v>7</v>
      </c>
      <c r="P35" s="11"/>
      <c r="Q35" s="16">
        <f>ROUND((Q34/Q23*100),0)</f>
        <v>2</v>
      </c>
      <c r="R35" s="16">
        <f>ROUND((R34/R23*100),0)</f>
        <v>1</v>
      </c>
      <c r="S35" s="16"/>
      <c r="T35" s="11">
        <f>Q35-R35</f>
        <v>1</v>
      </c>
      <c r="U35" s="16"/>
      <c r="V35" s="16">
        <f>ROUND((V34/V23*100),0)</f>
        <v>3</v>
      </c>
      <c r="W35" s="16">
        <f>ROUND((W34/W23*100),0)</f>
        <v>-5</v>
      </c>
      <c r="X35" s="16"/>
      <c r="Y35" s="11">
        <f>V35-W35</f>
        <v>8</v>
      </c>
      <c r="Z35" s="16"/>
      <c r="AA35" s="16">
        <f>ROUND((AA34/AA23*100),0)</f>
        <v>7</v>
      </c>
      <c r="AB35" s="16">
        <f>ROUND((AB34/AB23*100),0)</f>
        <v>1</v>
      </c>
      <c r="AC35" s="16"/>
      <c r="AD35" s="11">
        <f>AA35-AB35</f>
        <v>6</v>
      </c>
      <c r="AE35" s="11"/>
      <c r="AF35" s="16">
        <f>ROUND((AF34/AF23*100),0)</f>
        <v>3</v>
      </c>
      <c r="AG35" s="16">
        <f>ROUND((AG34/AG23*100),0)</f>
        <v>-5</v>
      </c>
      <c r="AH35" s="16"/>
      <c r="AI35" s="11">
        <f>AF35-AG35</f>
        <v>8</v>
      </c>
    </row>
    <row r="36" spans="1:37" x14ac:dyDescent="0.25">
      <c r="B36" s="16"/>
      <c r="C36" s="16"/>
      <c r="D36" s="16"/>
      <c r="E36" s="11"/>
      <c r="F36" s="16"/>
      <c r="G36" s="16"/>
      <c r="H36" s="16"/>
      <c r="I36" s="16"/>
      <c r="J36" s="11"/>
      <c r="K36" s="16"/>
      <c r="L36" s="16"/>
      <c r="M36" s="16"/>
      <c r="N36" s="16"/>
      <c r="O36" s="11"/>
      <c r="P36" s="11"/>
      <c r="Q36" s="16"/>
      <c r="R36" s="16"/>
      <c r="S36" s="16"/>
      <c r="T36" s="11"/>
      <c r="U36" s="16"/>
      <c r="V36" s="16"/>
      <c r="W36" s="16"/>
      <c r="X36" s="16"/>
      <c r="Y36" s="11"/>
      <c r="Z36" s="16"/>
      <c r="AA36" s="16"/>
      <c r="AB36" s="16"/>
      <c r="AC36" s="16"/>
      <c r="AD36" s="11"/>
      <c r="AE36" s="11"/>
      <c r="AF36" s="16"/>
      <c r="AG36" s="16"/>
      <c r="AH36" s="16"/>
      <c r="AI36" s="11"/>
    </row>
    <row r="37" spans="1:37" ht="15.6" x14ac:dyDescent="0.3">
      <c r="A37" s="1" t="s">
        <v>34</v>
      </c>
      <c r="B37" s="16"/>
      <c r="C37" s="16"/>
      <c r="D37" s="16"/>
      <c r="E37" s="11"/>
      <c r="F37" s="16"/>
      <c r="G37" s="16"/>
      <c r="H37" s="16"/>
      <c r="I37" s="16"/>
      <c r="J37" s="11"/>
      <c r="K37" s="16"/>
      <c r="L37" s="16"/>
      <c r="M37" s="16"/>
      <c r="N37" s="16"/>
      <c r="O37" s="11"/>
      <c r="P37" s="11"/>
      <c r="Q37" s="16"/>
      <c r="R37" s="16"/>
      <c r="S37" s="16"/>
      <c r="T37" s="11"/>
      <c r="U37" s="16"/>
      <c r="V37" s="16"/>
      <c r="W37" s="16"/>
      <c r="X37" s="16"/>
      <c r="Y37" s="11"/>
      <c r="Z37" s="16"/>
      <c r="AA37" s="16"/>
      <c r="AB37" s="16"/>
      <c r="AC37" s="16"/>
      <c r="AD37" s="11"/>
      <c r="AE37" s="11"/>
      <c r="AF37" s="16"/>
      <c r="AG37" s="16"/>
      <c r="AH37" s="16"/>
      <c r="AI37" s="11"/>
    </row>
    <row r="38" spans="1:37" x14ac:dyDescent="0.25">
      <c r="B38" s="16"/>
      <c r="C38" s="16"/>
      <c r="D38" s="16"/>
      <c r="E38" s="11"/>
      <c r="F38" s="16"/>
      <c r="G38" s="16"/>
      <c r="H38" s="16"/>
      <c r="I38" s="16"/>
      <c r="J38" s="11"/>
      <c r="K38" s="16"/>
      <c r="L38" s="16"/>
      <c r="M38" s="16"/>
      <c r="N38" s="16"/>
      <c r="O38" s="11"/>
      <c r="P38" s="11"/>
      <c r="Q38" s="16"/>
      <c r="R38" s="16"/>
      <c r="S38" s="16"/>
      <c r="T38" s="11"/>
      <c r="U38" s="16"/>
      <c r="V38" s="16"/>
      <c r="W38" s="16"/>
      <c r="X38" s="16"/>
      <c r="Y38" s="11"/>
      <c r="Z38" s="16"/>
      <c r="AA38" s="16"/>
      <c r="AB38" s="16"/>
      <c r="AC38" s="16"/>
      <c r="AD38" s="11"/>
      <c r="AE38" s="11"/>
      <c r="AF38" s="16"/>
      <c r="AG38" s="16"/>
      <c r="AH38" s="16"/>
      <c r="AI38" s="11"/>
    </row>
    <row r="39" spans="1:37" s="13" customFormat="1" x14ac:dyDescent="0.25">
      <c r="A39" s="10" t="s">
        <v>35</v>
      </c>
      <c r="B39" s="11">
        <v>183458.83306999999</v>
      </c>
      <c r="C39" s="11">
        <v>179680.78052</v>
      </c>
      <c r="D39" s="11">
        <f>B39-C39</f>
        <v>3778.0525499999931</v>
      </c>
      <c r="E39" s="11">
        <f>D39/C39*100</f>
        <v>2.1026470049084987</v>
      </c>
      <c r="F39" s="11"/>
      <c r="G39" s="11">
        <v>108153.34120000001</v>
      </c>
      <c r="H39" s="11">
        <v>188979.15363999997</v>
      </c>
      <c r="I39" s="11">
        <f>G39-H39</f>
        <v>-80825.812439999965</v>
      </c>
      <c r="J39" s="11">
        <f>I39/H39*100</f>
        <v>-42.769697547683428</v>
      </c>
      <c r="K39" s="11"/>
      <c r="L39" s="11">
        <v>374660.89585000003</v>
      </c>
      <c r="M39" s="11">
        <v>172566.56911000001</v>
      </c>
      <c r="N39" s="11">
        <f>L39-M39</f>
        <v>202094.32674000002</v>
      </c>
      <c r="O39" s="11">
        <f>N39/M39*100</f>
        <v>117.11093740942256</v>
      </c>
      <c r="P39" s="11"/>
      <c r="Q39" s="11">
        <v>306305.77647000004</v>
      </c>
      <c r="R39" s="11">
        <v>199482.83265999999</v>
      </c>
      <c r="S39" s="11">
        <f>Q39-R39</f>
        <v>106822.94381000006</v>
      </c>
      <c r="T39" s="11">
        <f>S39/R39*100</f>
        <v>53.54994331370353</v>
      </c>
      <c r="U39" s="11"/>
      <c r="V39" s="11">
        <v>162573.53277000002</v>
      </c>
      <c r="W39" s="11">
        <v>28201.061399999999</v>
      </c>
      <c r="X39" s="11">
        <f>V39-W39</f>
        <v>134372.47137000001</v>
      </c>
      <c r="Y39" s="11">
        <f>X39/W39*100</f>
        <v>476.48019152215318</v>
      </c>
      <c r="Z39" s="11"/>
      <c r="AA39" s="11">
        <v>482924.56898000004</v>
      </c>
      <c r="AB39" s="11">
        <v>370705.88163000002</v>
      </c>
      <c r="AC39" s="11">
        <f>AA39-AB39</f>
        <v>112218.68735000002</v>
      </c>
      <c r="AD39" s="11">
        <f>AC39/AB39*100</f>
        <v>30.271623114414197</v>
      </c>
      <c r="AE39" s="11"/>
      <c r="AF39" s="11">
        <f t="shared" ref="AF39:AG41" si="18">G39+L39+Q39+B39+V39+AA39</f>
        <v>1618076.9483399999</v>
      </c>
      <c r="AG39" s="11">
        <f t="shared" si="18"/>
        <v>1139616.27896</v>
      </c>
      <c r="AH39" s="11">
        <f>AF39-AG39</f>
        <v>478460.66937999986</v>
      </c>
      <c r="AI39" s="11">
        <f>AH39/AG39*100</f>
        <v>41.984365984718757</v>
      </c>
    </row>
    <row r="40" spans="1:37" s="13" customFormat="1" x14ac:dyDescent="0.25">
      <c r="A40" s="10" t="s">
        <v>36</v>
      </c>
      <c r="B40" s="11">
        <v>646.71739000000002</v>
      </c>
      <c r="C40" s="11">
        <v>646.28084000000001</v>
      </c>
      <c r="D40" s="11">
        <f>B40-C40</f>
        <v>0.4365500000000111</v>
      </c>
      <c r="E40" s="11">
        <f>D40/C40*100</f>
        <v>6.7548033761918591E-2</v>
      </c>
      <c r="F40" s="11"/>
      <c r="G40" s="11">
        <v>0</v>
      </c>
      <c r="H40" s="11">
        <v>0</v>
      </c>
      <c r="I40" s="11">
        <f>G40-H40</f>
        <v>0</v>
      </c>
      <c r="J40" s="11"/>
      <c r="K40" s="11"/>
      <c r="L40" s="11">
        <v>0</v>
      </c>
      <c r="M40" s="11">
        <v>0</v>
      </c>
      <c r="N40" s="11">
        <f>L40-M40</f>
        <v>0</v>
      </c>
      <c r="O40" s="11"/>
      <c r="P40" s="11"/>
      <c r="Q40" s="11">
        <v>20003.489450000001</v>
      </c>
      <c r="R40" s="11">
        <v>58037.933060000003</v>
      </c>
      <c r="S40" s="11">
        <f>Q40-R40</f>
        <v>-38034.443610000002</v>
      </c>
      <c r="T40" s="11">
        <f>S40/R40*100</f>
        <v>-65.533766632729211</v>
      </c>
      <c r="U40" s="11"/>
      <c r="V40" s="11">
        <v>644.42894999999999</v>
      </c>
      <c r="W40" s="11">
        <v>603.31643000000008</v>
      </c>
      <c r="X40" s="11">
        <f>V40-W40</f>
        <v>41.112519999999904</v>
      </c>
      <c r="Y40" s="11">
        <f>X40/W40*100</f>
        <v>6.8144207509813555</v>
      </c>
      <c r="Z40" s="11"/>
      <c r="AA40" s="11">
        <v>0</v>
      </c>
      <c r="AB40" s="11">
        <v>0</v>
      </c>
      <c r="AC40" s="11">
        <f>AA40-AB40</f>
        <v>0</v>
      </c>
      <c r="AD40" s="11"/>
      <c r="AE40" s="11"/>
      <c r="AF40" s="11">
        <f t="shared" si="18"/>
        <v>21294.635790000004</v>
      </c>
      <c r="AG40" s="11">
        <f t="shared" si="18"/>
        <v>59287.530330000001</v>
      </c>
      <c r="AH40" s="11">
        <f>AF40-AG40</f>
        <v>-37992.894539999994</v>
      </c>
      <c r="AI40" s="11">
        <f>AH40/AG40*100</f>
        <v>-64.082437451059178</v>
      </c>
    </row>
    <row r="41" spans="1:37" s="13" customFormat="1" x14ac:dyDescent="0.25">
      <c r="A41" s="10" t="s">
        <v>37</v>
      </c>
      <c r="B41" s="11">
        <v>108.03245</v>
      </c>
      <c r="C41" s="11">
        <v>227.04335999999998</v>
      </c>
      <c r="D41" s="11">
        <f>B41-C41</f>
        <v>-119.01090999999998</v>
      </c>
      <c r="E41" s="11">
        <f>D41/C41*100</f>
        <v>-52.417701182716812</v>
      </c>
      <c r="F41" s="11"/>
      <c r="G41" s="11">
        <v>27828.06522</v>
      </c>
      <c r="H41" s="11">
        <v>16252.351960000002</v>
      </c>
      <c r="I41" s="11">
        <f>G41-H41</f>
        <v>11575.713259999999</v>
      </c>
      <c r="J41" s="11">
        <f>I41/H41*100</f>
        <v>71.224849723227365</v>
      </c>
      <c r="K41" s="11"/>
      <c r="L41" s="11">
        <v>160.47054</v>
      </c>
      <c r="M41" s="11">
        <v>159.83292</v>
      </c>
      <c r="N41" s="11">
        <f>L41-M41</f>
        <v>0.6376199999999983</v>
      </c>
      <c r="O41" s="11">
        <f>N41/M41*100</f>
        <v>0.39892908169355745</v>
      </c>
      <c r="P41" s="11"/>
      <c r="Q41" s="11">
        <v>47246.390460000002</v>
      </c>
      <c r="R41" s="11">
        <v>33387.67841</v>
      </c>
      <c r="S41" s="11">
        <f>Q41-R41</f>
        <v>13858.712050000002</v>
      </c>
      <c r="T41" s="11">
        <f>S41/R41*100</f>
        <v>41.508462732314911</v>
      </c>
      <c r="U41" s="11"/>
      <c r="V41" s="11">
        <v>25045.404620000001</v>
      </c>
      <c r="W41" s="11">
        <v>23910.9686</v>
      </c>
      <c r="X41" s="11">
        <f>V41-W41</f>
        <v>1134.436020000001</v>
      </c>
      <c r="Y41" s="11">
        <f>X41/W41*100</f>
        <v>4.7444168363802754</v>
      </c>
      <c r="Z41" s="11"/>
      <c r="AA41" s="11">
        <v>33494.965920000002</v>
      </c>
      <c r="AB41" s="11">
        <v>-19289.760839999999</v>
      </c>
      <c r="AC41" s="11">
        <f>AA41-AB41</f>
        <v>52784.726760000005</v>
      </c>
      <c r="AD41" s="11">
        <f>AC41/AB41*100</f>
        <v>-273.64116744539177</v>
      </c>
      <c r="AE41" s="11"/>
      <c r="AF41" s="11">
        <f t="shared" si="18"/>
        <v>133883.32921</v>
      </c>
      <c r="AG41" s="11">
        <f t="shared" si="18"/>
        <v>54648.114410000009</v>
      </c>
      <c r="AH41" s="11">
        <f>AF41-AG41</f>
        <v>79235.214799999987</v>
      </c>
      <c r="AI41" s="11">
        <f>AH41/AG41*100</f>
        <v>144.99167200085645</v>
      </c>
    </row>
    <row r="42" spans="1:37" s="13" customFormat="1" x14ac:dyDescent="0.25">
      <c r="A42" s="10" t="s">
        <v>38</v>
      </c>
      <c r="B42" s="11"/>
      <c r="C42" s="11"/>
      <c r="D42" s="11"/>
      <c r="E42" s="11"/>
      <c r="F42" s="11"/>
      <c r="G42" s="18"/>
      <c r="H42" s="18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1:37" s="13" customFormat="1" ht="15" hidden="1" customHeight="1" x14ac:dyDescent="0.25">
      <c r="A43" s="10" t="s">
        <v>39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:37" s="13" customFormat="1" ht="15" hidden="1" customHeight="1" x14ac:dyDescent="0.25">
      <c r="A44" s="10" t="s">
        <v>40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37" s="13" customFormat="1" ht="15" hidden="1" customHeight="1" x14ac:dyDescent="0.25">
      <c r="A45" s="10" t="s">
        <v>41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:37" s="13" customFormat="1" ht="15" hidden="1" customHeight="1" x14ac:dyDescent="0.25">
      <c r="A46" s="10" t="s">
        <v>42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1:37" s="13" customFormat="1" ht="15" hidden="1" customHeight="1" x14ac:dyDescent="0.25">
      <c r="A47" s="10" t="s">
        <v>43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spans="1:37" s="13" customFormat="1" x14ac:dyDescent="0.25">
      <c r="A48" s="10" t="s">
        <v>44</v>
      </c>
      <c r="B48" s="11">
        <v>1165984.55128</v>
      </c>
      <c r="C48" s="11">
        <v>1101169.95744</v>
      </c>
      <c r="D48" s="11">
        <f>B48-C48</f>
        <v>64814.593839999987</v>
      </c>
      <c r="E48" s="11">
        <f>D48/C48*100</f>
        <v>5.8859754937994273</v>
      </c>
      <c r="F48" s="11"/>
      <c r="G48" s="18">
        <v>128924.9654</v>
      </c>
      <c r="H48" s="18">
        <v>129197.82068</v>
      </c>
      <c r="I48" s="11">
        <f>G48-H48</f>
        <v>-272.8552800000034</v>
      </c>
      <c r="J48" s="11">
        <f>I48/H48*100</f>
        <v>-0.21119185955606584</v>
      </c>
      <c r="K48" s="11"/>
      <c r="L48" s="11">
        <v>457846.44936000003</v>
      </c>
      <c r="M48" s="11">
        <v>484884.72076999996</v>
      </c>
      <c r="N48" s="11">
        <f>L48-M48</f>
        <v>-27038.271409999928</v>
      </c>
      <c r="O48" s="11">
        <f>N48/M48*100</f>
        <v>-5.5762267301520625</v>
      </c>
      <c r="P48" s="11"/>
      <c r="Q48" s="18">
        <v>338644.69389999995</v>
      </c>
      <c r="R48" s="18">
        <v>398017.86869999999</v>
      </c>
      <c r="S48" s="11">
        <f>Q48-R48</f>
        <v>-59373.174800000037</v>
      </c>
      <c r="T48" s="11">
        <f>S48/R48*100</f>
        <v>-14.917213388917391</v>
      </c>
      <c r="U48" s="11"/>
      <c r="V48" s="11">
        <v>86946.088640000002</v>
      </c>
      <c r="W48" s="11">
        <v>63736.32963</v>
      </c>
      <c r="X48" s="11">
        <f>V48-W48</f>
        <v>23209.759010000002</v>
      </c>
      <c r="Y48" s="11">
        <f>X48/W48*100</f>
        <v>36.415273902241488</v>
      </c>
      <c r="Z48" s="11"/>
      <c r="AA48" s="11">
        <v>743118.31384000008</v>
      </c>
      <c r="AB48" s="11">
        <v>657087.65095000004</v>
      </c>
      <c r="AC48" s="11">
        <f>AA48-AB48</f>
        <v>86030.662890000036</v>
      </c>
      <c r="AD48" s="11">
        <f>AC48/AB48*100</f>
        <v>13.092722525772501</v>
      </c>
      <c r="AE48" s="11"/>
      <c r="AF48" s="11">
        <f>G48+L48+Q48+B48+V48+AA48</f>
        <v>2921465.0624200003</v>
      </c>
      <c r="AG48" s="11">
        <f>H48+M48+R48+C48+W48+AB48</f>
        <v>2834094.3481700001</v>
      </c>
      <c r="AH48" s="11">
        <f>AF48-AG48</f>
        <v>87370.714250000194</v>
      </c>
      <c r="AI48" s="11">
        <f>AH48/AG48*100</f>
        <v>3.0828442358108594</v>
      </c>
    </row>
    <row r="49" spans="1:37" x14ac:dyDescent="0.25">
      <c r="A49" s="15" t="s">
        <v>45</v>
      </c>
      <c r="B49" s="12">
        <f>B48/(B15/6)</f>
        <v>1.7987946183076415</v>
      </c>
      <c r="C49" s="12">
        <f>C48/(C15/6)</f>
        <v>2.1615888705261441</v>
      </c>
      <c r="D49" s="12">
        <f>B49-C49</f>
        <v>-0.36279425221850259</v>
      </c>
      <c r="E49" s="11">
        <f>D49/C49*100</f>
        <v>-16.783684315056462</v>
      </c>
      <c r="F49" s="12"/>
      <c r="G49" s="12">
        <f>G48/(G15/6)</f>
        <v>0.33752339446385826</v>
      </c>
      <c r="H49" s="12">
        <f>H48/(H15/6)</f>
        <v>0.34472322991475185</v>
      </c>
      <c r="I49" s="12">
        <f>G49-H49</f>
        <v>-7.199835450893588E-3</v>
      </c>
      <c r="J49" s="11">
        <f>I49/H49*100</f>
        <v>-2.0885843558248358</v>
      </c>
      <c r="K49" s="12"/>
      <c r="L49" s="12">
        <f>L48/(L15/6)</f>
        <v>1.1188480942876795</v>
      </c>
      <c r="M49" s="12">
        <f>M48/(M15/6)</f>
        <v>1.3239180514620099</v>
      </c>
      <c r="N49" s="12">
        <f>L49-M49</f>
        <v>-0.20506995717433041</v>
      </c>
      <c r="O49" s="11">
        <f>N49/M49*100</f>
        <v>-15.489626185538489</v>
      </c>
      <c r="P49" s="12"/>
      <c r="Q49" s="12">
        <f>Q48/(Q15/6)</f>
        <v>1.1208774119596194</v>
      </c>
      <c r="R49" s="12">
        <f>R48/(R15/6)</f>
        <v>1.3466575412909267</v>
      </c>
      <c r="S49" s="12">
        <f>Q49-R49</f>
        <v>-0.22578012933130731</v>
      </c>
      <c r="T49" s="11">
        <f>S49/R49*100</f>
        <v>-16.765964798657791</v>
      </c>
      <c r="U49" s="12"/>
      <c r="V49" s="12">
        <f>V48/(V15/6)</f>
        <v>0.43046391848858173</v>
      </c>
      <c r="W49" s="12">
        <f>W48/(W15/6)</f>
        <v>0.37321787862158312</v>
      </c>
      <c r="X49" s="12">
        <f>V49-W49</f>
        <v>5.724603986699861E-2</v>
      </c>
      <c r="Y49" s="11">
        <f>X49/W49*100</f>
        <v>15.338504167706848</v>
      </c>
      <c r="Z49" s="12"/>
      <c r="AA49" s="12">
        <f>AA48/(AA15/6)</f>
        <v>1.330595660284458</v>
      </c>
      <c r="AB49" s="12">
        <f>AB48/(AB15/6)</f>
        <v>1.3378455724515077</v>
      </c>
      <c r="AC49" s="12">
        <f>AA49-AB49</f>
        <v>-7.2499121670497324E-3</v>
      </c>
      <c r="AD49" s="11">
        <f>AC49/AB49*100</f>
        <v>-0.54190949361702334</v>
      </c>
      <c r="AE49" s="12"/>
      <c r="AF49" s="12">
        <f>AF48/(AF15/6)</f>
        <v>1.1676605748775373</v>
      </c>
      <c r="AG49" s="12">
        <f>AG48/(AG15/6)</f>
        <v>1.2835853492529208</v>
      </c>
      <c r="AH49" s="12">
        <f>AF49-AG49</f>
        <v>-0.11592477437538351</v>
      </c>
      <c r="AI49" s="11">
        <f>AH49/AG49*100</f>
        <v>-9.0313257659768915</v>
      </c>
      <c r="AJ49" s="22"/>
      <c r="AK49" s="22"/>
    </row>
    <row r="50" spans="1:37" x14ac:dyDescent="0.25">
      <c r="A50" s="15" t="s">
        <v>46</v>
      </c>
      <c r="B50" s="19"/>
      <c r="C50" s="19"/>
      <c r="D50" s="16"/>
      <c r="E50" s="11"/>
      <c r="F50" s="16"/>
      <c r="G50" s="19"/>
      <c r="H50" s="19"/>
      <c r="I50" s="16"/>
      <c r="J50" s="11"/>
      <c r="K50" s="16"/>
      <c r="L50" s="19"/>
      <c r="M50" s="19"/>
      <c r="N50" s="16"/>
      <c r="O50" s="11"/>
      <c r="P50" s="11"/>
      <c r="Q50" s="19"/>
      <c r="R50" s="19"/>
      <c r="S50" s="16"/>
      <c r="T50" s="11"/>
      <c r="U50" s="16"/>
      <c r="V50" s="19"/>
      <c r="W50" s="19"/>
      <c r="X50" s="16"/>
      <c r="Y50" s="11"/>
      <c r="Z50" s="16"/>
      <c r="AA50" s="19"/>
      <c r="AB50" s="19"/>
      <c r="AC50" s="16"/>
      <c r="AD50" s="11"/>
      <c r="AE50" s="11"/>
      <c r="AF50" s="16"/>
      <c r="AG50" s="16"/>
      <c r="AH50" s="16"/>
      <c r="AI50" s="11"/>
      <c r="AK50" s="17"/>
    </row>
    <row r="51" spans="1:37" s="13" customFormat="1" x14ac:dyDescent="0.25">
      <c r="A51" s="10" t="s">
        <v>44</v>
      </c>
      <c r="B51" s="11">
        <v>554720.31628000003</v>
      </c>
      <c r="C51" s="11">
        <v>1591202.3000900003</v>
      </c>
      <c r="D51" s="11">
        <f t="shared" ref="D51:D56" si="19">B51-C51</f>
        <v>-1036481.9838100002</v>
      </c>
      <c r="E51" s="11">
        <f t="shared" ref="E51:E56" si="20">D51/C51*100</f>
        <v>-65.138290948383855</v>
      </c>
      <c r="F51" s="11"/>
      <c r="G51" s="11">
        <v>392220.52997000003</v>
      </c>
      <c r="H51" s="11">
        <v>546720.76246</v>
      </c>
      <c r="I51" s="11">
        <f t="shared" ref="I51:I56" si="21">G51-H51</f>
        <v>-154500.23248999997</v>
      </c>
      <c r="J51" s="11">
        <f t="shared" ref="J51:J56" si="22">I51/H51*100</f>
        <v>-28.259441217271082</v>
      </c>
      <c r="K51" s="11"/>
      <c r="L51" s="11">
        <v>278098.33109999995</v>
      </c>
      <c r="M51" s="11">
        <v>351580.08236</v>
      </c>
      <c r="N51" s="11">
        <f t="shared" ref="N51:N56" si="23">L51-M51</f>
        <v>-73481.751260000048</v>
      </c>
      <c r="O51" s="11">
        <f t="shared" ref="O51:O56" si="24">N51/M51*100</f>
        <v>-20.900430640652303</v>
      </c>
      <c r="P51" s="11"/>
      <c r="Q51" s="11">
        <v>210445.29188</v>
      </c>
      <c r="R51" s="11">
        <v>290927.74280000001</v>
      </c>
      <c r="S51" s="11">
        <f t="shared" ref="S51:S56" si="25">Q51-R51</f>
        <v>-80482.450920000003</v>
      </c>
      <c r="T51" s="11">
        <f t="shared" ref="T51:T56" si="26">S51/R51*100</f>
        <v>-27.664068797772973</v>
      </c>
      <c r="U51" s="11"/>
      <c r="V51" s="11">
        <v>117121.95676999998</v>
      </c>
      <c r="W51" s="11">
        <v>171497.82527</v>
      </c>
      <c r="X51" s="11">
        <f t="shared" ref="X51:X56" si="27">V51-W51</f>
        <v>-54375.868500000026</v>
      </c>
      <c r="Y51" s="11">
        <f t="shared" ref="Y51:Y56" si="28">X51/W51*100</f>
        <v>-31.706447830689761</v>
      </c>
      <c r="Z51" s="11"/>
      <c r="AA51" s="11">
        <v>411315.17670000001</v>
      </c>
      <c r="AB51" s="11">
        <v>421525.08519999997</v>
      </c>
      <c r="AC51" s="11">
        <f t="shared" ref="AC51:AC56" si="29">AA51-AB51</f>
        <v>-10209.908499999961</v>
      </c>
      <c r="AD51" s="11">
        <f t="shared" ref="AD51:AD56" si="30">AC51/AB51*100</f>
        <v>-2.4221354454280442</v>
      </c>
      <c r="AE51" s="11"/>
      <c r="AF51" s="11">
        <f>AA51+V51+B51+Q51+L51+G51</f>
        <v>1963921.6027000002</v>
      </c>
      <c r="AG51" s="11">
        <f>AB51+W51+C51+R51+M51+H51</f>
        <v>3373453.7981800004</v>
      </c>
      <c r="AH51" s="11">
        <f t="shared" ref="AH51:AH56" si="31">AF51-AG51</f>
        <v>-1409532.1954800002</v>
      </c>
      <c r="AI51" s="11">
        <f t="shared" ref="AI51:AI56" si="32">AH51/AG51*100</f>
        <v>-41.783059137802681</v>
      </c>
    </row>
    <row r="52" spans="1:37" x14ac:dyDescent="0.25">
      <c r="A52" s="15" t="s">
        <v>47</v>
      </c>
      <c r="B52" s="12">
        <f>B51/(B24/6)</f>
        <v>1.0837961154750237</v>
      </c>
      <c r="C52" s="12">
        <f>C51/(C24/6)</f>
        <v>3.5080465717468545</v>
      </c>
      <c r="D52" s="12">
        <f t="shared" si="19"/>
        <v>-2.4242504562718308</v>
      </c>
      <c r="E52" s="11">
        <f t="shared" si="20"/>
        <v>-69.105423964330654</v>
      </c>
      <c r="F52" s="12"/>
      <c r="G52" s="12">
        <f>G51/(G24/6)</f>
        <v>1.2888463380193564</v>
      </c>
      <c r="H52" s="12">
        <f>H51/(H24/6)</f>
        <v>1.7410054944843023</v>
      </c>
      <c r="I52" s="12">
        <f t="shared" si="21"/>
        <v>-0.45215915646494587</v>
      </c>
      <c r="J52" s="11">
        <f t="shared" si="22"/>
        <v>-25.971150458596252</v>
      </c>
      <c r="K52" s="12"/>
      <c r="L52" s="12">
        <f>L51/(L24/6)</f>
        <v>0.90281808371841665</v>
      </c>
      <c r="M52" s="12">
        <f>M51/(M24/6)</f>
        <v>1.1903615737249214</v>
      </c>
      <c r="N52" s="12">
        <f t="shared" si="23"/>
        <v>-0.2875434900065047</v>
      </c>
      <c r="O52" s="11">
        <f t="shared" si="24"/>
        <v>-24.155978851594938</v>
      </c>
      <c r="P52" s="12"/>
      <c r="Q52" s="12">
        <f>Q51/(Q24/6)</f>
        <v>0.91470953384055709</v>
      </c>
      <c r="R52" s="12">
        <f>R51/(R24/6)</f>
        <v>1.2737013806174606</v>
      </c>
      <c r="S52" s="12">
        <f t="shared" si="25"/>
        <v>-0.35899184677690354</v>
      </c>
      <c r="T52" s="11">
        <f t="shared" si="26"/>
        <v>-28.184930332953922</v>
      </c>
      <c r="U52" s="12"/>
      <c r="V52" s="12">
        <f>V51/(V24/6)</f>
        <v>0.76898269665304897</v>
      </c>
      <c r="W52" s="12">
        <f>W51/(W24/6)</f>
        <v>1.218831118653626</v>
      </c>
      <c r="X52" s="12">
        <f t="shared" si="27"/>
        <v>-0.44984842200057706</v>
      </c>
      <c r="Y52" s="11">
        <f t="shared" si="28"/>
        <v>-36.908183185993742</v>
      </c>
      <c r="Z52" s="12"/>
      <c r="AA52" s="12">
        <f>AA51/(AA24/6)</f>
        <v>1.0003938263373451</v>
      </c>
      <c r="AB52" s="12">
        <f>AB51/(AB24/6)</f>
        <v>1.09175046057548</v>
      </c>
      <c r="AC52" s="12">
        <f t="shared" si="29"/>
        <v>-9.1356634238134893E-2</v>
      </c>
      <c r="AD52" s="11">
        <f t="shared" si="30"/>
        <v>-8.3679043460150488</v>
      </c>
      <c r="AE52" s="12"/>
      <c r="AF52" s="12">
        <f>AF51/(AF24/6)</f>
        <v>1.0240960076135821</v>
      </c>
      <c r="AG52" s="12">
        <f>AG51/(AG24/6)</f>
        <v>1.8553950416439167</v>
      </c>
      <c r="AH52" s="12">
        <f t="shared" si="31"/>
        <v>-0.83129903403033456</v>
      </c>
      <c r="AI52" s="11">
        <f t="shared" si="32"/>
        <v>-44.804422528465274</v>
      </c>
      <c r="AJ52" s="22"/>
      <c r="AK52" s="22"/>
    </row>
    <row r="53" spans="1:37" s="13" customFormat="1" x14ac:dyDescent="0.25">
      <c r="A53" s="10" t="s">
        <v>48</v>
      </c>
      <c r="B53" s="11">
        <v>601415.83113833331</v>
      </c>
      <c r="C53" s="11">
        <v>396371.64846166666</v>
      </c>
      <c r="D53" s="11">
        <f t="shared" si="19"/>
        <v>205044.18267666665</v>
      </c>
      <c r="E53" s="11">
        <f t="shared" si="20"/>
        <v>51.730284815387492</v>
      </c>
      <c r="F53" s="11"/>
      <c r="G53" s="11">
        <v>289213.87646166672</v>
      </c>
      <c r="H53" s="11">
        <v>290337.03506833332</v>
      </c>
      <c r="I53" s="11">
        <f t="shared" si="21"/>
        <v>-1123.1586066666059</v>
      </c>
      <c r="J53" s="11">
        <f t="shared" si="22"/>
        <v>-0.38684648219344836</v>
      </c>
      <c r="K53" s="11"/>
      <c r="L53" s="11">
        <v>269158.46015666664</v>
      </c>
      <c r="M53" s="11">
        <v>239721.45236333332</v>
      </c>
      <c r="N53" s="11">
        <f t="shared" si="23"/>
        <v>29437.007793333323</v>
      </c>
      <c r="O53" s="11">
        <f t="shared" si="24"/>
        <v>12.279671887152253</v>
      </c>
      <c r="P53" s="11"/>
      <c r="Q53" s="11">
        <v>227734.761015</v>
      </c>
      <c r="R53" s="11">
        <v>209074.412415</v>
      </c>
      <c r="S53" s="11">
        <f t="shared" si="25"/>
        <v>18660.348599999998</v>
      </c>
      <c r="T53" s="11">
        <f t="shared" si="26"/>
        <v>8.9252187221075818</v>
      </c>
      <c r="U53" s="11"/>
      <c r="V53" s="11">
        <v>170452.16506833336</v>
      </c>
      <c r="W53" s="11">
        <v>137144.77313999998</v>
      </c>
      <c r="X53" s="11">
        <f t="shared" si="27"/>
        <v>33307.391928333382</v>
      </c>
      <c r="Y53" s="11">
        <f t="shared" si="28"/>
        <v>24.286300648390419</v>
      </c>
      <c r="Z53" s="11"/>
      <c r="AA53" s="18">
        <v>461137.81215833331</v>
      </c>
      <c r="AB53" s="18">
        <v>408145.50360666675</v>
      </c>
      <c r="AC53" s="11">
        <f t="shared" si="29"/>
        <v>52992.30855166656</v>
      </c>
      <c r="AD53" s="11">
        <f t="shared" si="30"/>
        <v>12.983680595128078</v>
      </c>
      <c r="AE53" s="11"/>
      <c r="AF53" s="11">
        <f t="shared" ref="AF53:AG56" si="33">AA53+V53+B53+Q53+L53+G53</f>
        <v>2019112.9059983334</v>
      </c>
      <c r="AG53" s="11">
        <f t="shared" si="33"/>
        <v>1680794.8250550001</v>
      </c>
      <c r="AH53" s="11">
        <f t="shared" si="31"/>
        <v>338318.08094333322</v>
      </c>
      <c r="AI53" s="11">
        <f t="shared" si="32"/>
        <v>20.128458030697622</v>
      </c>
    </row>
    <row r="54" spans="1:37" s="13" customFormat="1" x14ac:dyDescent="0.25">
      <c r="A54" s="10" t="s">
        <v>49</v>
      </c>
      <c r="B54" s="11">
        <v>2105.1733899999999</v>
      </c>
      <c r="C54" s="11">
        <v>181.21893</v>
      </c>
      <c r="D54" s="11">
        <f t="shared" si="19"/>
        <v>1923.9544599999999</v>
      </c>
      <c r="E54" s="11">
        <f t="shared" si="20"/>
        <v>1061.6741087699831</v>
      </c>
      <c r="F54" s="11"/>
      <c r="G54" s="11">
        <v>288.79505</v>
      </c>
      <c r="H54" s="11">
        <v>165.45752999999999</v>
      </c>
      <c r="I54" s="11">
        <f t="shared" si="21"/>
        <v>123.33752000000001</v>
      </c>
      <c r="J54" s="11">
        <f t="shared" si="22"/>
        <v>74.543310298419186</v>
      </c>
      <c r="K54" s="11"/>
      <c r="L54" s="11">
        <v>19.130689999999998</v>
      </c>
      <c r="M54" s="11">
        <v>29.455659999999998</v>
      </c>
      <c r="N54" s="11">
        <f t="shared" si="23"/>
        <v>-10.32497</v>
      </c>
      <c r="O54" s="11">
        <f t="shared" si="24"/>
        <v>-35.052584121353931</v>
      </c>
      <c r="P54" s="11"/>
      <c r="Q54" s="11">
        <v>36.423290000000001</v>
      </c>
      <c r="R54" s="11">
        <v>4.633</v>
      </c>
      <c r="S54" s="11">
        <f t="shared" si="25"/>
        <v>31.790290000000002</v>
      </c>
      <c r="T54" s="11">
        <f t="shared" si="26"/>
        <v>686.17073170731715</v>
      </c>
      <c r="U54" s="11"/>
      <c r="V54" s="11">
        <v>134.41154999999998</v>
      </c>
      <c r="W54" s="11">
        <v>374.56018</v>
      </c>
      <c r="X54" s="11">
        <f t="shared" si="27"/>
        <v>-240.14863000000003</v>
      </c>
      <c r="Y54" s="11">
        <f t="shared" si="28"/>
        <v>-64.114831961048296</v>
      </c>
      <c r="Z54" s="11"/>
      <c r="AA54" s="11">
        <v>1367.3507400000001</v>
      </c>
      <c r="AB54" s="11">
        <v>1340.09465</v>
      </c>
      <c r="AC54" s="11">
        <f t="shared" si="29"/>
        <v>27.256090000000086</v>
      </c>
      <c r="AD54" s="11">
        <f t="shared" si="30"/>
        <v>2.0338929045049232</v>
      </c>
      <c r="AE54" s="11"/>
      <c r="AF54" s="11">
        <f t="shared" si="33"/>
        <v>3951.2847100000004</v>
      </c>
      <c r="AG54" s="11">
        <f t="shared" si="33"/>
        <v>2095.41995</v>
      </c>
      <c r="AH54" s="11">
        <f t="shared" si="31"/>
        <v>1855.8647600000004</v>
      </c>
      <c r="AI54" s="11">
        <f t="shared" si="32"/>
        <v>88.567676374370706</v>
      </c>
    </row>
    <row r="55" spans="1:37" s="13" customFormat="1" x14ac:dyDescent="0.25">
      <c r="A55" s="10" t="s">
        <v>50</v>
      </c>
      <c r="B55" s="11">
        <v>53075.933159999993</v>
      </c>
      <c r="C55" s="11">
        <v>69823.992259999999</v>
      </c>
      <c r="D55" s="11">
        <f t="shared" si="19"/>
        <v>-16748.059100000006</v>
      </c>
      <c r="E55" s="11">
        <f t="shared" si="20"/>
        <v>-23.986109298414394</v>
      </c>
      <c r="F55" s="11"/>
      <c r="G55" s="11">
        <v>37472.546190000008</v>
      </c>
      <c r="H55" s="11">
        <v>51524.09764</v>
      </c>
      <c r="I55" s="11">
        <f t="shared" si="21"/>
        <v>-14051.551449999992</v>
      </c>
      <c r="J55" s="11">
        <f t="shared" si="22"/>
        <v>-27.271805026414032</v>
      </c>
      <c r="K55" s="11"/>
      <c r="L55" s="11">
        <v>38882.506679999999</v>
      </c>
      <c r="M55" s="11">
        <v>47464.03703</v>
      </c>
      <c r="N55" s="11">
        <f t="shared" si="23"/>
        <v>-8581.5303500000009</v>
      </c>
      <c r="O55" s="11">
        <f t="shared" si="24"/>
        <v>-18.080068378035314</v>
      </c>
      <c r="P55" s="11"/>
      <c r="Q55" s="11">
        <v>27617.291010000001</v>
      </c>
      <c r="R55" s="11">
        <v>34838.634259999999</v>
      </c>
      <c r="S55" s="11">
        <f t="shared" si="25"/>
        <v>-7221.3432499999981</v>
      </c>
      <c r="T55" s="11">
        <f t="shared" si="26"/>
        <v>-20.727974570148948</v>
      </c>
      <c r="U55" s="11"/>
      <c r="V55" s="11">
        <v>18812.389850000003</v>
      </c>
      <c r="W55" s="11">
        <v>23436.09532</v>
      </c>
      <c r="X55" s="11">
        <f t="shared" si="27"/>
        <v>-4623.7054699999971</v>
      </c>
      <c r="Y55" s="11">
        <f t="shared" si="28"/>
        <v>-19.728992423299278</v>
      </c>
      <c r="Z55" s="11"/>
      <c r="AA55" s="11">
        <v>63075.086729999995</v>
      </c>
      <c r="AB55" s="11">
        <v>116575.20727</v>
      </c>
      <c r="AC55" s="11">
        <f t="shared" si="29"/>
        <v>-53500.120540000004</v>
      </c>
      <c r="AD55" s="11">
        <f t="shared" si="30"/>
        <v>-45.893223604645456</v>
      </c>
      <c r="AE55" s="11"/>
      <c r="AF55" s="11">
        <f t="shared" si="33"/>
        <v>238935.75362000003</v>
      </c>
      <c r="AG55" s="11">
        <f t="shared" si="33"/>
        <v>343662.06377999997</v>
      </c>
      <c r="AH55" s="11">
        <f t="shared" si="31"/>
        <v>-104726.31015999994</v>
      </c>
      <c r="AI55" s="11">
        <f t="shared" si="32"/>
        <v>-30.47363127838339</v>
      </c>
    </row>
    <row r="56" spans="1:37" hidden="1" x14ac:dyDescent="0.25">
      <c r="A56" s="15" t="s">
        <v>51</v>
      </c>
      <c r="B56" s="16"/>
      <c r="C56" s="16"/>
      <c r="D56" s="16">
        <f t="shared" si="19"/>
        <v>0</v>
      </c>
      <c r="E56" s="11" t="e">
        <f t="shared" si="20"/>
        <v>#DIV/0!</v>
      </c>
      <c r="F56" s="16"/>
      <c r="G56" s="16"/>
      <c r="H56" s="16"/>
      <c r="I56" s="16">
        <f t="shared" si="21"/>
        <v>0</v>
      </c>
      <c r="J56" s="11" t="e">
        <f t="shared" si="22"/>
        <v>#DIV/0!</v>
      </c>
      <c r="K56" s="16"/>
      <c r="L56" s="16"/>
      <c r="M56" s="16"/>
      <c r="N56" s="16">
        <f t="shared" si="23"/>
        <v>0</v>
      </c>
      <c r="O56" s="11" t="e">
        <f t="shared" si="24"/>
        <v>#DIV/0!</v>
      </c>
      <c r="P56" s="11"/>
      <c r="Q56" s="16"/>
      <c r="R56" s="16"/>
      <c r="S56" s="16">
        <f t="shared" si="25"/>
        <v>0</v>
      </c>
      <c r="T56" s="11" t="e">
        <f t="shared" si="26"/>
        <v>#DIV/0!</v>
      </c>
      <c r="U56" s="16"/>
      <c r="V56" s="16"/>
      <c r="W56" s="16"/>
      <c r="X56" s="16">
        <f t="shared" si="27"/>
        <v>0</v>
      </c>
      <c r="Y56" s="11" t="e">
        <f t="shared" si="28"/>
        <v>#DIV/0!</v>
      </c>
      <c r="Z56" s="16"/>
      <c r="AA56" s="16"/>
      <c r="AB56" s="16"/>
      <c r="AC56" s="16">
        <f t="shared" si="29"/>
        <v>0</v>
      </c>
      <c r="AD56" s="11" t="e">
        <f t="shared" si="30"/>
        <v>#DIV/0!</v>
      </c>
      <c r="AE56" s="11"/>
      <c r="AF56" s="16">
        <f t="shared" si="33"/>
        <v>0</v>
      </c>
      <c r="AG56" s="16">
        <f t="shared" si="33"/>
        <v>0</v>
      </c>
      <c r="AH56" s="16">
        <f t="shared" si="31"/>
        <v>0</v>
      </c>
      <c r="AI56" s="11" t="e">
        <f t="shared" si="32"/>
        <v>#DIV/0!</v>
      </c>
      <c r="AK56" s="20"/>
    </row>
    <row r="57" spans="1:37" x14ac:dyDescent="0.25">
      <c r="B57" s="16"/>
      <c r="C57" s="16"/>
      <c r="D57" s="16"/>
      <c r="E57" s="11"/>
      <c r="F57" s="16"/>
      <c r="G57" s="16"/>
      <c r="H57" s="16"/>
      <c r="I57" s="16"/>
      <c r="J57" s="11"/>
      <c r="K57" s="16"/>
      <c r="L57" s="16"/>
      <c r="M57" s="16"/>
      <c r="N57" s="16"/>
      <c r="O57" s="11"/>
      <c r="P57" s="11"/>
      <c r="Q57" s="16"/>
      <c r="R57" s="16"/>
      <c r="S57" s="16"/>
      <c r="T57" s="11"/>
      <c r="U57" s="16"/>
      <c r="V57" s="16"/>
      <c r="W57" s="16"/>
      <c r="X57" s="16"/>
      <c r="Y57" s="11"/>
      <c r="Z57" s="16"/>
      <c r="AA57" s="16"/>
      <c r="AB57" s="16"/>
      <c r="AC57" s="16"/>
      <c r="AD57" s="11"/>
      <c r="AE57" s="11"/>
      <c r="AF57" s="16"/>
      <c r="AG57" s="16"/>
      <c r="AH57" s="16"/>
      <c r="AI57" s="11"/>
      <c r="AK57" s="21"/>
    </row>
    <row r="58" spans="1:37" ht="15.6" x14ac:dyDescent="0.3">
      <c r="A58" s="1" t="s">
        <v>52</v>
      </c>
      <c r="B58" s="16"/>
      <c r="C58" s="16"/>
      <c r="D58" s="16"/>
      <c r="E58" s="11"/>
      <c r="F58" s="16"/>
      <c r="G58" s="16"/>
      <c r="H58" s="16"/>
      <c r="I58" s="16"/>
      <c r="J58" s="11"/>
      <c r="K58" s="16"/>
      <c r="L58" s="16"/>
      <c r="M58" s="16"/>
      <c r="N58" s="16"/>
      <c r="O58" s="11"/>
      <c r="P58" s="11"/>
      <c r="Q58" s="16"/>
      <c r="R58" s="16"/>
      <c r="S58" s="16"/>
      <c r="T58" s="11"/>
      <c r="U58" s="16"/>
      <c r="V58" s="16"/>
      <c r="W58" s="16"/>
      <c r="X58" s="16"/>
      <c r="Y58" s="11"/>
      <c r="Z58" s="16"/>
      <c r="AA58" s="16"/>
      <c r="AB58" s="16"/>
      <c r="AC58" s="16"/>
      <c r="AD58" s="11"/>
      <c r="AE58" s="11"/>
      <c r="AF58" s="16"/>
      <c r="AG58" s="16"/>
      <c r="AH58" s="16"/>
      <c r="AI58" s="11"/>
      <c r="AK58" s="21"/>
    </row>
    <row r="59" spans="1:37" s="13" customFormat="1" x14ac:dyDescent="0.25">
      <c r="A59" s="10" t="s">
        <v>53</v>
      </c>
      <c r="B59" s="11">
        <f>+'[4]financial profile(mcso)'!$D$10</f>
        <v>1067294.52681</v>
      </c>
      <c r="C59" s="11">
        <f>+'[5]financial profile(mcso)'!$D$10</f>
        <v>1045123.6998099999</v>
      </c>
      <c r="D59" s="11">
        <f>B59-C59</f>
        <v>22170.827000000048</v>
      </c>
      <c r="E59" s="11">
        <f>D59/C59*100</f>
        <v>2.1213591275397001</v>
      </c>
      <c r="F59" s="11"/>
      <c r="G59" s="11">
        <f>+'[4]financial profile(mcso)'!$D$11</f>
        <v>407415.56644000002</v>
      </c>
      <c r="H59" s="11">
        <f>+'[5]financial profile(mcso)'!$D$11</f>
        <v>357326.94244000001</v>
      </c>
      <c r="I59" s="11">
        <f>G59-H59</f>
        <v>50088.624000000011</v>
      </c>
      <c r="J59" s="11">
        <f>I59/H59*100</f>
        <v>14.017589510035494</v>
      </c>
      <c r="K59" s="11"/>
      <c r="L59" s="11">
        <f>+'[4]financial profile(mcso)'!$D$12</f>
        <v>108258.19412999999</v>
      </c>
      <c r="M59" s="11">
        <f>+'[5]financial profile(mcso)'!$D$12</f>
        <v>94524.754130000001</v>
      </c>
      <c r="N59" s="11">
        <f>L59-M59</f>
        <v>13733.439999999988</v>
      </c>
      <c r="O59" s="11">
        <f>N59/M59*100</f>
        <v>14.528934908534511</v>
      </c>
      <c r="P59" s="11"/>
      <c r="Q59" s="11">
        <f>+'[4]financial profile(mcso)'!$D$13</f>
        <v>365910.16412000003</v>
      </c>
      <c r="R59" s="11">
        <f>+'[5]financial profile(mcso)'!$D$13</f>
        <v>335989.52012</v>
      </c>
      <c r="S59" s="11">
        <f>Q59-R59</f>
        <v>29920.644000000029</v>
      </c>
      <c r="T59" s="11">
        <f>S59/R59*100</f>
        <v>8.905231326653805</v>
      </c>
      <c r="U59" s="11"/>
      <c r="V59" s="11">
        <f>+'[4]financial profile(mcso)'!$D$14</f>
        <v>11778.443720000001</v>
      </c>
      <c r="W59" s="11">
        <f>+'[5]financial profile(mcso)'!$D$14</f>
        <v>11778.443720000001</v>
      </c>
      <c r="X59" s="11">
        <f>V59-W59</f>
        <v>0</v>
      </c>
      <c r="Y59" s="11">
        <f>X59/W59*100</f>
        <v>0</v>
      </c>
      <c r="Z59" s="11"/>
      <c r="AA59" s="11">
        <f>+'[4]financial profile(mcso)'!$D$15</f>
        <v>17082.406729999999</v>
      </c>
      <c r="AB59" s="11">
        <f>+'[5]financial profile(mcso)'!$D$15</f>
        <v>17082.406729999999</v>
      </c>
      <c r="AC59" s="11">
        <f>AA59-AB59</f>
        <v>0</v>
      </c>
      <c r="AD59" s="11">
        <f>AC59/AB59*100</f>
        <v>0</v>
      </c>
      <c r="AE59" s="11"/>
      <c r="AF59" s="11">
        <f>G59+L59+Q59+B59+V59+AA59</f>
        <v>1977739.30195</v>
      </c>
      <c r="AG59" s="11">
        <f>H59+M59+R59+C59+W59+AB59</f>
        <v>1861825.7669499998</v>
      </c>
      <c r="AH59" s="11">
        <f>AF59-AG59</f>
        <v>115913.53500000015</v>
      </c>
      <c r="AI59" s="11">
        <f>AH59/AG59*100</f>
        <v>6.2257992696001327</v>
      </c>
    </row>
    <row r="60" spans="1:37" s="13" customFormat="1" x14ac:dyDescent="0.25">
      <c r="A60" s="10" t="s">
        <v>54</v>
      </c>
      <c r="B60" s="11">
        <f>+'[4]financial profile(mcso)'!$E$10</f>
        <v>1067297.54641</v>
      </c>
      <c r="C60" s="11">
        <f>+'[5]financial profile(mcso)'!$E$10</f>
        <v>1045126.71941</v>
      </c>
      <c r="D60" s="11">
        <f>B60-C60</f>
        <v>22170.826999999932</v>
      </c>
      <c r="E60" s="11">
        <f>D60/C60*100</f>
        <v>2.1213529984685411</v>
      </c>
      <c r="F60" s="11"/>
      <c r="G60" s="11">
        <f>+'[4]financial profile(mcso)'!$E$11</f>
        <v>407466.77033999999</v>
      </c>
      <c r="H60" s="11">
        <f>+'[5]financial profile(mcso)'!$E$11</f>
        <v>357378.14633999998</v>
      </c>
      <c r="I60" s="11">
        <f>G60-H60</f>
        <v>50088.624000000011</v>
      </c>
      <c r="J60" s="11">
        <f>I60/H60*100</f>
        <v>14.015581118479204</v>
      </c>
      <c r="K60" s="11"/>
      <c r="L60" s="11">
        <f>+'[4]financial profile(mcso)'!$E$12</f>
        <v>115208.47571</v>
      </c>
      <c r="M60" s="11">
        <f>+'[5]financial profile(mcso)'!$E$12</f>
        <v>101475.03571</v>
      </c>
      <c r="N60" s="11">
        <f>L60-M60</f>
        <v>13733.440000000002</v>
      </c>
      <c r="O60" s="11">
        <f>N60/M60*100</f>
        <v>13.533811448214767</v>
      </c>
      <c r="P60" s="11"/>
      <c r="Q60" s="11">
        <f>+'[4]financial profile(mcso)'!$E$13</f>
        <v>380870.44445999997</v>
      </c>
      <c r="R60" s="11">
        <f>+'[5]financial profile(mcso)'!$E$13</f>
        <v>342769.54945999995</v>
      </c>
      <c r="S60" s="11">
        <f>Q60-R60</f>
        <v>38100.895000000019</v>
      </c>
      <c r="T60" s="11">
        <f>S60/R60*100</f>
        <v>11.115600863619383</v>
      </c>
      <c r="U60" s="11"/>
      <c r="V60" s="11">
        <f>+'[4]financial profile(mcso)'!$E$14</f>
        <v>11778.443720000001</v>
      </c>
      <c r="W60" s="11">
        <f>+'[5]financial profile(mcso)'!$E$14</f>
        <v>11778.443720000001</v>
      </c>
      <c r="X60" s="11">
        <f>V60-W60</f>
        <v>0</v>
      </c>
      <c r="Y60" s="11">
        <f>X60/W60*100</f>
        <v>0</v>
      </c>
      <c r="Z60" s="11"/>
      <c r="AA60" s="11">
        <f>+'[4]financial profile(mcso)'!$E$15</f>
        <v>17082.407639999987</v>
      </c>
      <c r="AB60" s="11">
        <f>+'[5]financial profile(mcso)'!$E$15</f>
        <v>17082.407639999987</v>
      </c>
      <c r="AC60" s="11">
        <f>AA60-AB60</f>
        <v>0</v>
      </c>
      <c r="AD60" s="11">
        <f>AC60/AB60*100</f>
        <v>0</v>
      </c>
      <c r="AE60" s="11"/>
      <c r="AF60" s="11">
        <f>G60+L60+Q60+B60+V60+AA60</f>
        <v>1999704.0882799998</v>
      </c>
      <c r="AG60" s="11">
        <f>H60+M60+R60+C60+W60+AB60</f>
        <v>1875610.3022799997</v>
      </c>
      <c r="AH60" s="11">
        <f>AF60-AG60</f>
        <v>124093.78600000008</v>
      </c>
      <c r="AI60" s="11">
        <f>AH60/AG60*100</f>
        <v>6.6161817222453481</v>
      </c>
    </row>
    <row r="61" spans="1:37" s="22" customFormat="1" x14ac:dyDescent="0.25">
      <c r="A61" s="24" t="s">
        <v>55</v>
      </c>
      <c r="B61" s="12">
        <f>+'[4]financial profile(mcso)'!$I$10</f>
        <v>-3.9535653772621645E-4</v>
      </c>
      <c r="C61" s="12">
        <f>+'[5]financial profile(mcso)'!$I$10</f>
        <v>-6.2331918915579075E-4</v>
      </c>
      <c r="D61" s="12">
        <f>B61-C61</f>
        <v>2.279626514295743E-4</v>
      </c>
      <c r="E61" s="11">
        <f>D61/C61*100</f>
        <v>-36.572378228612166</v>
      </c>
      <c r="F61" s="12"/>
      <c r="G61" s="12">
        <f>+'[4]financial profile(mcso)'!$I$11</f>
        <v>-4.089064215456511E-3</v>
      </c>
      <c r="H61" s="12">
        <f>+'[5]financial profile(mcso)'!$I$11</f>
        <v>-4.089064215456511E-3</v>
      </c>
      <c r="I61" s="12">
        <f>G61-H61</f>
        <v>0</v>
      </c>
      <c r="J61" s="11">
        <f>I61/H61*100</f>
        <v>0</v>
      </c>
      <c r="K61" s="12"/>
      <c r="L61" s="12">
        <f>+'[4]financial profile(mcso)'!$I$12</f>
        <v>-2.0243381352377874</v>
      </c>
      <c r="M61" s="12">
        <f>+'[5]financial profile(mcso)'!$I$12</f>
        <v>-2.0243381352377829</v>
      </c>
      <c r="N61" s="12">
        <f>L61-M61</f>
        <v>-4.4408920985006262E-15</v>
      </c>
      <c r="O61" s="11">
        <f>N61/M61*100</f>
        <v>2.1937501552718561E-13</v>
      </c>
      <c r="P61" s="12"/>
      <c r="Q61" s="12">
        <f>+'[4]financial profile(mcso)'!$I$13</f>
        <v>-1.9999944306011515</v>
      </c>
      <c r="R61" s="12">
        <f>+'[5]financial profile(mcso)'!$I$13</f>
        <v>-0.90640152531475593</v>
      </c>
      <c r="S61" s="12">
        <f>Q61-R61</f>
        <v>-1.0935929052863955</v>
      </c>
      <c r="T61" s="11">
        <f>S61/R61*100</f>
        <v>120.65214750235948</v>
      </c>
      <c r="U61" s="12"/>
      <c r="V61" s="12">
        <f>+'[4]financial profile(mcso)'!$I$14</f>
        <v>0</v>
      </c>
      <c r="W61" s="12">
        <v>0</v>
      </c>
      <c r="X61" s="12">
        <f>V61-W61</f>
        <v>0</v>
      </c>
      <c r="Y61" s="11"/>
      <c r="Z61" s="12"/>
      <c r="AA61" s="12">
        <f>+'[4]financial profile(mcso)'!$I$15</f>
        <v>0</v>
      </c>
      <c r="AB61" s="12">
        <f>+'[5]financial profile(mcso)'!$I$15</f>
        <v>0</v>
      </c>
      <c r="AC61" s="12">
        <f>AA61-AB61</f>
        <v>0</v>
      </c>
      <c r="AD61" s="11"/>
      <c r="AE61" s="12"/>
      <c r="AF61" s="12">
        <f>+'[4]financial profile(mcso)'!$I$16</f>
        <v>-0.70686917885234735</v>
      </c>
      <c r="AG61" s="12">
        <v>-0.48742940760566267</v>
      </c>
      <c r="AH61" s="12">
        <f>AF61-AG61</f>
        <v>-0.21943977124668468</v>
      </c>
      <c r="AI61" s="11">
        <f>AH61/AG61*100</f>
        <v>45.019805498525557</v>
      </c>
    </row>
    <row r="62" spans="1:37" s="13" customFormat="1" x14ac:dyDescent="0.25">
      <c r="A62" s="25" t="s">
        <v>56</v>
      </c>
      <c r="B62" s="11">
        <f>+'[4]financial profile(mcso)'!$F$10</f>
        <v>-3.0195999999996275</v>
      </c>
      <c r="C62" s="11">
        <f>+'[5]financial profile(mcso)'!$F$10</f>
        <v>-3.0196000001160428</v>
      </c>
      <c r="D62" s="11">
        <f>B62-C62</f>
        <v>1.1641532182693481E-10</v>
      </c>
      <c r="E62" s="11">
        <f>D62/C62*100</f>
        <v>-3.8553226196337595E-9</v>
      </c>
      <c r="F62" s="11"/>
      <c r="G62" s="11">
        <f>+'[4]financial profile(mcso)'!$F$11</f>
        <v>-51.203899999964051</v>
      </c>
      <c r="H62" s="11">
        <f>+'[5]financial profile(mcso)'!$F$11</f>
        <v>-51.203899999964051</v>
      </c>
      <c r="I62" s="11">
        <f>G62-H62</f>
        <v>0</v>
      </c>
      <c r="J62" s="11">
        <f>I62/H62*100</f>
        <v>0</v>
      </c>
      <c r="K62" s="11"/>
      <c r="L62" s="11">
        <f>+'[4]financial profile(mcso)'!$F$12</f>
        <v>-6950.2815800000099</v>
      </c>
      <c r="M62" s="11">
        <f>+'[5]financial profile(mcso)'!$F$12</f>
        <v>-6950.2815799999953</v>
      </c>
      <c r="N62" s="11">
        <f>L62-M62</f>
        <v>-1.4551915228366852E-11</v>
      </c>
      <c r="O62" s="11">
        <f>N62/M62*100</f>
        <v>2.0937159251563535E-13</v>
      </c>
      <c r="P62" s="11"/>
      <c r="Q62" s="11">
        <f>+'[4]financial profile(mcso)'!$F$13</f>
        <v>-14960.280339999939</v>
      </c>
      <c r="R62" s="11">
        <f>+'[5]financial profile(mcso)'!$F$13</f>
        <v>-6780.02933999995</v>
      </c>
      <c r="S62" s="11">
        <f>Q62-R62</f>
        <v>-8180.2509999999893</v>
      </c>
      <c r="T62" s="11">
        <f>S62/R62*100</f>
        <v>120.65214750235948</v>
      </c>
      <c r="U62" s="11"/>
      <c r="V62" s="11">
        <f>+'[4]financial profile(mcso)'!$F$14</f>
        <v>0</v>
      </c>
      <c r="W62" s="11">
        <f>'[6]financial profile'!$F$14</f>
        <v>0</v>
      </c>
      <c r="X62" s="11">
        <f>V62-W62</f>
        <v>0</v>
      </c>
      <c r="Y62" s="11"/>
      <c r="Z62" s="11"/>
      <c r="AA62" s="11">
        <f>+'[4]financial profile(mcso)'!$F$15</f>
        <v>-9.0999998792540282E-4</v>
      </c>
      <c r="AB62" s="11">
        <f>+'[5]financial profile(mcso)'!$F$15</f>
        <v>-9.0999998792540282E-4</v>
      </c>
      <c r="AC62" s="11">
        <f>AA62-AB62</f>
        <v>0</v>
      </c>
      <c r="AD62" s="11">
        <f>AC62/AB62*100</f>
        <v>0</v>
      </c>
      <c r="AE62" s="11"/>
      <c r="AF62" s="11">
        <f>G62+L62+Q62+B62+V62+AA62</f>
        <v>-21964.786329999901</v>
      </c>
      <c r="AG62" s="11">
        <f>H62+M62+R62+C62+W62+AB62</f>
        <v>-13784.535330000013</v>
      </c>
      <c r="AH62" s="11">
        <f>AF62-AG62</f>
        <v>-8180.2509999998874</v>
      </c>
      <c r="AI62" s="11">
        <f>AH62/AG62*100</f>
        <v>59.343683368105815</v>
      </c>
    </row>
    <row r="63" spans="1:37" s="13" customFormat="1" x14ac:dyDescent="0.25">
      <c r="A63" s="10" t="s">
        <v>57</v>
      </c>
      <c r="B63" s="11">
        <f>+'[4]financial profile(mcso)'!$K$10</f>
        <v>121823.79617</v>
      </c>
      <c r="C63" s="11">
        <f>+'[5]financial profile(mcso)'!$K$10</f>
        <v>87764.37917</v>
      </c>
      <c r="D63" s="11">
        <f>B63-C63</f>
        <v>34059.417000000001</v>
      </c>
      <c r="E63" s="11">
        <f>D63/C63*100</f>
        <v>38.807791181461852</v>
      </c>
      <c r="F63" s="11"/>
      <c r="G63" s="11">
        <f>+'[4]financial profile(mcso)'!$K$11</f>
        <v>241106.69678999999</v>
      </c>
      <c r="H63" s="11">
        <f>+'[5]financial profile(mcso)'!$K$11</f>
        <v>277351.76179000002</v>
      </c>
      <c r="I63" s="11">
        <f>G63-H63</f>
        <v>-36245.065000000031</v>
      </c>
      <c r="J63" s="11">
        <f>I63/H63*100</f>
        <v>-13.06826564434928</v>
      </c>
      <c r="K63" s="11"/>
      <c r="L63" s="11">
        <f>+'[4]financial profile(mcso)'!$K$12</f>
        <v>22427.761879999998</v>
      </c>
      <c r="M63" s="11">
        <f>+'[5]financial profile(mcso)'!$K$12</f>
        <v>33704.951880000001</v>
      </c>
      <c r="N63" s="11">
        <f>L63-M63</f>
        <v>-11277.190000000002</v>
      </c>
      <c r="O63" s="11">
        <f>N63/M63*100</f>
        <v>-33.458555407971708</v>
      </c>
      <c r="P63" s="11"/>
      <c r="Q63" s="11">
        <f>+'[4]financial profile(mcso)'!$K$13</f>
        <v>138583.42530999999</v>
      </c>
      <c r="R63" s="11">
        <f>+'[5]financial profile(mcso)'!$K$13</f>
        <v>166463.67731</v>
      </c>
      <c r="S63" s="11">
        <f>Q63-R63</f>
        <v>-27880.252000000008</v>
      </c>
      <c r="T63" s="11">
        <f>S63/R63*100</f>
        <v>-16.748549864172173</v>
      </c>
      <c r="U63" s="11"/>
      <c r="V63" s="11">
        <f>'[6]financial profile'!$K$14</f>
        <v>0</v>
      </c>
      <c r="W63" s="11">
        <f>'[6]financial profile'!$K$14</f>
        <v>0</v>
      </c>
      <c r="X63" s="11">
        <f>V63-W63</f>
        <v>0</v>
      </c>
      <c r="Y63" s="11"/>
      <c r="Z63" s="11"/>
      <c r="AA63" s="11">
        <f>+'[4]financial profile(mcso)'!$K$15</f>
        <v>-9.1E-4</v>
      </c>
      <c r="AB63" s="11">
        <f>+'[5]financial profile(mcso)'!$K$15</f>
        <v>-9.1E-4</v>
      </c>
      <c r="AC63" s="11">
        <f>AA63-AB63</f>
        <v>0</v>
      </c>
      <c r="AD63" s="11">
        <f>AC63/AB63*100</f>
        <v>0</v>
      </c>
      <c r="AE63" s="11"/>
      <c r="AF63" s="11">
        <f>G63+L63+Q63+B63+V63+AA63</f>
        <v>523941.67923999991</v>
      </c>
      <c r="AG63" s="11">
        <f>H63+M63+R63+C63+W63+AB63</f>
        <v>565284.76924000005</v>
      </c>
      <c r="AH63" s="11">
        <f>AF63-AG63</f>
        <v>-41343.090000000142</v>
      </c>
      <c r="AI63" s="11">
        <f>AH63/AG63*100</f>
        <v>-7.31367485021471</v>
      </c>
    </row>
    <row r="64" spans="1:37" x14ac:dyDescent="0.25">
      <c r="B64" s="16"/>
      <c r="C64" s="16"/>
      <c r="D64" s="16"/>
      <c r="E64" s="11"/>
      <c r="F64" s="16"/>
      <c r="G64" s="16"/>
      <c r="H64" s="16"/>
      <c r="I64" s="16"/>
      <c r="J64" s="11"/>
      <c r="K64" s="16"/>
      <c r="L64" s="16"/>
      <c r="M64" s="16"/>
      <c r="N64" s="16"/>
      <c r="O64" s="11"/>
      <c r="P64" s="11"/>
      <c r="Q64" s="16"/>
      <c r="R64" s="16"/>
      <c r="S64" s="16"/>
      <c r="T64" s="11"/>
      <c r="U64" s="16"/>
      <c r="V64" s="16"/>
      <c r="W64" s="16"/>
      <c r="X64" s="16"/>
      <c r="Y64" s="11"/>
      <c r="Z64" s="16"/>
      <c r="AA64" s="16"/>
      <c r="AB64" s="16"/>
      <c r="AC64" s="16"/>
      <c r="AD64" s="11"/>
      <c r="AE64" s="11"/>
      <c r="AF64" s="16"/>
      <c r="AG64" s="16"/>
      <c r="AH64" s="16"/>
      <c r="AI64" s="11"/>
    </row>
    <row r="65" spans="1:44" ht="15.6" x14ac:dyDescent="0.3">
      <c r="A65" s="1" t="s">
        <v>58</v>
      </c>
      <c r="B65" s="16"/>
      <c r="C65" s="16"/>
      <c r="D65" s="16"/>
      <c r="E65" s="11"/>
      <c r="F65" s="16"/>
      <c r="G65" s="16"/>
      <c r="H65" s="16"/>
      <c r="I65" s="16"/>
      <c r="J65" s="11"/>
      <c r="K65" s="16"/>
      <c r="L65" s="16"/>
      <c r="M65" s="16"/>
      <c r="N65" s="16"/>
      <c r="O65" s="11"/>
      <c r="P65" s="11"/>
      <c r="Q65" s="16"/>
      <c r="R65" s="16"/>
      <c r="S65" s="16"/>
      <c r="T65" s="11"/>
      <c r="U65" s="16"/>
      <c r="V65" s="16"/>
      <c r="W65" s="16"/>
      <c r="X65" s="16"/>
      <c r="Y65" s="11"/>
      <c r="Z65" s="16"/>
      <c r="AA65" s="16"/>
      <c r="AB65" s="16"/>
      <c r="AC65" s="16"/>
      <c r="AD65" s="11"/>
      <c r="AE65" s="11"/>
      <c r="AF65" s="16"/>
      <c r="AG65" s="16"/>
      <c r="AH65" s="16"/>
      <c r="AI65" s="11"/>
    </row>
    <row r="66" spans="1:44" ht="15.6" x14ac:dyDescent="0.3">
      <c r="A66" s="1"/>
      <c r="B66" s="16"/>
      <c r="C66" s="16"/>
      <c r="D66" s="16"/>
      <c r="E66" s="11"/>
      <c r="F66" s="16"/>
      <c r="G66" s="16"/>
      <c r="H66" s="16"/>
      <c r="I66" s="16"/>
      <c r="J66" s="11"/>
      <c r="K66" s="16"/>
      <c r="L66" s="16"/>
      <c r="M66" s="16"/>
      <c r="N66" s="16"/>
      <c r="O66" s="11"/>
      <c r="P66" s="11"/>
      <c r="Q66" s="16"/>
      <c r="R66" s="16"/>
      <c r="S66" s="16"/>
      <c r="T66" s="11"/>
      <c r="U66" s="16"/>
      <c r="V66" s="16"/>
      <c r="W66" s="16"/>
      <c r="X66" s="16"/>
      <c r="Y66" s="11"/>
      <c r="Z66" s="16"/>
      <c r="AA66" s="16"/>
      <c r="AB66" s="16"/>
      <c r="AC66" s="16"/>
      <c r="AD66" s="11"/>
      <c r="AE66" s="11"/>
      <c r="AF66" s="16"/>
      <c r="AG66" s="16"/>
      <c r="AH66" s="16"/>
      <c r="AI66" s="11"/>
    </row>
    <row r="67" spans="1:44" s="13" customFormat="1" x14ac:dyDescent="0.25">
      <c r="A67" s="10" t="s">
        <v>59</v>
      </c>
      <c r="B67" s="11">
        <f>VLOOKUP(A67,[7]REG1!$A$67:$AD$79,2,FALSE)</f>
        <v>290244.31099999999</v>
      </c>
      <c r="C67" s="11">
        <v>267807</v>
      </c>
      <c r="D67" s="11">
        <f t="shared" ref="D67:D78" si="34">B67-C67</f>
        <v>22437.310999999987</v>
      </c>
      <c r="E67" s="11">
        <f>D67/C67*100</f>
        <v>8.3781644990608868</v>
      </c>
      <c r="F67" s="11"/>
      <c r="G67" s="11">
        <f>VLOOKUP(A67,[7]REG1!$A$67:$AD$79,7,FALSE)</f>
        <v>193950.00692607457</v>
      </c>
      <c r="H67" s="11">
        <v>187661.54699999999</v>
      </c>
      <c r="I67" s="11">
        <f t="shared" ref="I67:I78" si="35">G67-H67</f>
        <v>6288.4599260745745</v>
      </c>
      <c r="J67" s="11">
        <f>I67/H67*100</f>
        <v>3.3509581619694173</v>
      </c>
      <c r="K67" s="11"/>
      <c r="L67" s="11">
        <f>VLOOKUP(A67,[7]REG1!$A$67:$AD$79,12,FALSE)</f>
        <v>192710.73920243524</v>
      </c>
      <c r="M67" s="11">
        <v>184949.75180999999</v>
      </c>
      <c r="N67" s="11">
        <f t="shared" ref="N67:N78" si="36">L67-M67</f>
        <v>7760.9873924352578</v>
      </c>
      <c r="O67" s="11">
        <f>N67/M67*100</f>
        <v>4.1962680763195443</v>
      </c>
      <c r="P67" s="11"/>
      <c r="Q67" s="11">
        <f>VLOOKUP(A67,[7]REG1!$A$67:$AD$79,17,FALSE)</f>
        <v>149313.78589</v>
      </c>
      <c r="R67" s="11">
        <v>146741.97099999999</v>
      </c>
      <c r="S67" s="11">
        <f t="shared" ref="S67:S78" si="37">Q67-R67</f>
        <v>2571.8148900000087</v>
      </c>
      <c r="T67" s="11">
        <f>S67/R67*100</f>
        <v>1.7526102944330828</v>
      </c>
      <c r="U67" s="11"/>
      <c r="V67" s="11">
        <f>VLOOKUP(A67,[7]REG1!$A$67:$AD$79,22,FALSE)</f>
        <v>91862.577999999994</v>
      </c>
      <c r="W67" s="11">
        <v>92409.016000000003</v>
      </c>
      <c r="X67" s="11">
        <f t="shared" ref="X67:X78" si="38">V67-W67</f>
        <v>-546.4380000000092</v>
      </c>
      <c r="Y67" s="11">
        <f>X67/W67*100</f>
        <v>-0.59132541785750559</v>
      </c>
      <c r="Z67" s="11"/>
      <c r="AA67" s="11">
        <f>VLOOKUP(A67,[7]REG1!$A$67:$AD$79,27,FALSE)</f>
        <v>271434.47811999999</v>
      </c>
      <c r="AB67" s="11">
        <v>257387.326</v>
      </c>
      <c r="AC67" s="11">
        <f>AA67-AB67</f>
        <v>14047.152119999984</v>
      </c>
      <c r="AD67" s="11">
        <f>AC67/AB67*100</f>
        <v>5.4575927798402883</v>
      </c>
      <c r="AE67" s="11"/>
      <c r="AF67" s="11">
        <f t="shared" ref="AF67:AG69" si="39">G67+L67+Q67+B67+V67+AA67</f>
        <v>1189515.8991385098</v>
      </c>
      <c r="AG67" s="11">
        <f t="shared" si="39"/>
        <v>1136956.6118100001</v>
      </c>
      <c r="AH67" s="11">
        <f t="shared" ref="AH67:AH78" si="40">AF67-AG67</f>
        <v>52559.287328509614</v>
      </c>
      <c r="AI67" s="11">
        <f>AH67/AG67*100</f>
        <v>4.6228050202229651</v>
      </c>
    </row>
    <row r="68" spans="1:44" s="13" customFormat="1" x14ac:dyDescent="0.25">
      <c r="A68" s="10" t="s">
        <v>60</v>
      </c>
      <c r="B68" s="11">
        <f>VLOOKUP(A68,[7]REG1!$A$67:$AD$79,2,FALSE)</f>
        <v>257158.25289999996</v>
      </c>
      <c r="C68" s="11">
        <v>242535</v>
      </c>
      <c r="D68" s="11">
        <f t="shared" si="34"/>
        <v>14623.252899999963</v>
      </c>
      <c r="E68" s="11">
        <f>D68/C68*100</f>
        <v>6.0293371678314323</v>
      </c>
      <c r="F68" s="11"/>
      <c r="G68" s="11">
        <f>VLOOKUP(A68,[7]REG1!$A$67:$AD$79,7,FALSE)</f>
        <v>171173.446</v>
      </c>
      <c r="H68" s="11">
        <v>165156.946</v>
      </c>
      <c r="I68" s="11">
        <f t="shared" si="35"/>
        <v>6016.5</v>
      </c>
      <c r="J68" s="11">
        <f>I68/H68*100</f>
        <v>3.6428985554140731</v>
      </c>
      <c r="K68" s="11"/>
      <c r="L68" s="11">
        <f>VLOOKUP(A68,[7]REG1!$A$67:$AD$79,12,FALSE)</f>
        <v>174567.02299999999</v>
      </c>
      <c r="M68" s="11">
        <v>168083.40400000001</v>
      </c>
      <c r="N68" s="11">
        <f t="shared" si="36"/>
        <v>6483.6189999999769</v>
      </c>
      <c r="O68" s="11">
        <f>N68/M68*100</f>
        <v>3.8573820173227671</v>
      </c>
      <c r="P68" s="11"/>
      <c r="Q68" s="11">
        <f>VLOOKUP(A68,[7]REG1!$A$67:$AD$79,17,FALSE)</f>
        <v>134092.22059000001</v>
      </c>
      <c r="R68" s="11">
        <v>132154.83017999999</v>
      </c>
      <c r="S68" s="11">
        <f t="shared" si="37"/>
        <v>1937.3904100000218</v>
      </c>
      <c r="T68" s="11">
        <f>S68/R68*100</f>
        <v>1.4660004536808993</v>
      </c>
      <c r="U68" s="11"/>
      <c r="V68" s="11">
        <f>VLOOKUP(A68,[7]REG1!$A$67:$AD$79,22,FALSE)</f>
        <v>80284.365000000005</v>
      </c>
      <c r="W68" s="11">
        <v>80513.618000000002</v>
      </c>
      <c r="X68" s="11">
        <f t="shared" si="38"/>
        <v>-229.25299999999697</v>
      </c>
      <c r="Y68" s="11">
        <f>X68/W68*100</f>
        <v>-0.28473816690239528</v>
      </c>
      <c r="Z68" s="11"/>
      <c r="AA68" s="11">
        <f>VLOOKUP(A68,[7]REG1!$A$67:$AD$79,27,FALSE)</f>
        <v>243525.76770000003</v>
      </c>
      <c r="AB68" s="11">
        <v>230799.97125</v>
      </c>
      <c r="AC68" s="11">
        <f>AA68-AB68</f>
        <v>12725.796450000023</v>
      </c>
      <c r="AD68" s="11">
        <f>AC68/AB68*100</f>
        <v>5.5137773116165514</v>
      </c>
      <c r="AE68" s="11"/>
      <c r="AF68" s="11">
        <f t="shared" si="39"/>
        <v>1060801.07519</v>
      </c>
      <c r="AG68" s="11">
        <f t="shared" si="39"/>
        <v>1019243.7694299999</v>
      </c>
      <c r="AH68" s="11">
        <f t="shared" si="40"/>
        <v>41557.305760000134</v>
      </c>
      <c r="AI68" s="11">
        <f>AH68/AG68*100</f>
        <v>4.0772685599285605</v>
      </c>
    </row>
    <row r="69" spans="1:44" s="13" customFormat="1" x14ac:dyDescent="0.25">
      <c r="A69" s="10" t="s">
        <v>61</v>
      </c>
      <c r="B69" s="11">
        <f>VLOOKUP(A69,[7]REG1!$A$67:$AD$79,2,FALSE)</f>
        <v>1545.2639999999999</v>
      </c>
      <c r="C69" s="11">
        <v>1408</v>
      </c>
      <c r="D69" s="11">
        <f t="shared" si="34"/>
        <v>137.2639999999999</v>
      </c>
      <c r="E69" s="11">
        <f>D69/C69*100</f>
        <v>9.7488636363636285</v>
      </c>
      <c r="F69" s="11"/>
      <c r="G69" s="11">
        <f>VLOOKUP(A69,[7]REG1!$A$67:$AD$79,7,FALSE)</f>
        <v>267.67500000000001</v>
      </c>
      <c r="H69" s="11">
        <v>251.28899999999999</v>
      </c>
      <c r="I69" s="11">
        <f t="shared" si="35"/>
        <v>16.386000000000024</v>
      </c>
      <c r="J69" s="11">
        <f>I69/H69*100</f>
        <v>6.5207788641763171</v>
      </c>
      <c r="K69" s="11"/>
      <c r="L69" s="11">
        <f>VLOOKUP(A69,[7]REG1!$A$67:$AD$79,12,FALSE)</f>
        <v>312.47800000000001</v>
      </c>
      <c r="M69" s="11">
        <v>323.56599999999997</v>
      </c>
      <c r="N69" s="11">
        <f t="shared" si="36"/>
        <v>-11.087999999999965</v>
      </c>
      <c r="O69" s="11">
        <f>N69/M69*100</f>
        <v>-3.4268124586637554</v>
      </c>
      <c r="P69" s="11"/>
      <c r="Q69" s="11">
        <f>VLOOKUP(A69,[7]REG1!$A$67:$AD$79,17,FALSE)</f>
        <v>283.45279999999997</v>
      </c>
      <c r="R69" s="11">
        <v>281.20699999999999</v>
      </c>
      <c r="S69" s="11">
        <f t="shared" si="37"/>
        <v>2.2457999999999743</v>
      </c>
      <c r="T69" s="11">
        <f>S69/R69*100</f>
        <v>0.79862876813165184</v>
      </c>
      <c r="U69" s="11"/>
      <c r="V69" s="11">
        <f>VLOOKUP(A69,[7]REG1!$A$67:$AD$79,22,FALSE)</f>
        <v>0</v>
      </c>
      <c r="W69" s="11">
        <f>[8]TECHNICAL!$I$13/1000</f>
        <v>0</v>
      </c>
      <c r="X69" s="11">
        <f t="shared" si="38"/>
        <v>0</v>
      </c>
      <c r="Y69" s="11"/>
      <c r="Z69" s="11"/>
      <c r="AA69" s="11">
        <f>VLOOKUP(A69,[7]REG1!$A$67:$AD$79,27,FALSE)</f>
        <v>616.43799999999999</v>
      </c>
      <c r="AB69" s="11">
        <v>608.31600000000003</v>
      </c>
      <c r="AC69" s="11">
        <f>AA69-AB69</f>
        <v>8.1219999999999573</v>
      </c>
      <c r="AD69" s="11">
        <f>AC69/AB69*100</f>
        <v>1.3351613306242081</v>
      </c>
      <c r="AE69" s="11"/>
      <c r="AF69" s="11">
        <f t="shared" si="39"/>
        <v>3025.3078</v>
      </c>
      <c r="AG69" s="11">
        <f t="shared" si="39"/>
        <v>2872.3779999999997</v>
      </c>
      <c r="AH69" s="11">
        <f t="shared" si="40"/>
        <v>152.92980000000034</v>
      </c>
      <c r="AI69" s="11">
        <f>AH69/AG69*100</f>
        <v>5.3241530188575581</v>
      </c>
    </row>
    <row r="70" spans="1:44" s="22" customFormat="1" x14ac:dyDescent="0.25">
      <c r="A70" s="26" t="s">
        <v>62</v>
      </c>
      <c r="B70" s="12">
        <f>SUM(B67-B68-B69)/B67*100</f>
        <v>10.866980989680803</v>
      </c>
      <c r="C70" s="12">
        <f>SUM(C67-C68-C69)/C67*100</f>
        <v>8.9108947861706387</v>
      </c>
      <c r="D70" s="12"/>
      <c r="E70" s="12">
        <f>B70-C70</f>
        <v>1.9560862035101643</v>
      </c>
      <c r="F70" s="12"/>
      <c r="G70" s="12">
        <f>SUM(G67-G68-G69)/G67*100</f>
        <v>11.605509214884428</v>
      </c>
      <c r="H70" s="12">
        <f>SUM(H67-H68-H69)/H67*100</f>
        <v>11.858216217305294</v>
      </c>
      <c r="I70" s="12"/>
      <c r="J70" s="12">
        <f>G70-H70</f>
        <v>-0.25270700242086619</v>
      </c>
      <c r="K70" s="12"/>
      <c r="L70" s="12">
        <f>SUM(L67-L68-L69)/L67*100</f>
        <v>9.2528513336790361</v>
      </c>
      <c r="M70" s="12">
        <f>SUM(M67-M68-M69)/M67*100</f>
        <v>8.9444736465472428</v>
      </c>
      <c r="N70" s="12"/>
      <c r="O70" s="12">
        <f>L70-M70</f>
        <v>0.30837768713179337</v>
      </c>
      <c r="P70" s="12"/>
      <c r="Q70" s="12">
        <f>SUM(Q67-Q68-Q69)/Q67*100</f>
        <v>10.004509905739681</v>
      </c>
      <c r="R70" s="12">
        <f>SUM(R67-R68-R69)/R67*100</f>
        <v>9.749040252430575</v>
      </c>
      <c r="S70" s="12"/>
      <c r="T70" s="12">
        <f>Q70-R70</f>
        <v>0.25546965330910609</v>
      </c>
      <c r="U70" s="12"/>
      <c r="V70" s="12">
        <f>SUM(V67-V68-V69)/V67*100</f>
        <v>12.603840706495292</v>
      </c>
      <c r="W70" s="12">
        <f>SUM(W67-W68-W69)/W67*100</f>
        <v>12.872551310361318</v>
      </c>
      <c r="X70" s="12" t="s">
        <v>63</v>
      </c>
      <c r="Y70" s="12">
        <f>V70-W70</f>
        <v>-0.26871060386602608</v>
      </c>
      <c r="Z70" s="12"/>
      <c r="AA70" s="12">
        <f>SUM(AA67-AA68-AA69)/AA67*100</f>
        <v>10.054828925577453</v>
      </c>
      <c r="AB70" s="12">
        <f>SUM(AB67-AB68-AB69)/AB67*100</f>
        <v>10.093363629722777</v>
      </c>
      <c r="AC70" s="12"/>
      <c r="AD70" s="12">
        <f>AA70-AB70</f>
        <v>-3.8534704145323673E-2</v>
      </c>
      <c r="AE70" s="12"/>
      <c r="AF70" s="12">
        <f>SUM(AF67-AF68-AF69)/AF67*100</f>
        <v>10.566442721744083</v>
      </c>
      <c r="AG70" s="12">
        <f>SUM(AG67-AG68-AG69)/AG67*100</f>
        <v>10.100690139545234</v>
      </c>
      <c r="AH70" s="12"/>
      <c r="AI70" s="12">
        <f>AF70-AG70</f>
        <v>0.4657525821988493</v>
      </c>
    </row>
    <row r="71" spans="1:44" x14ac:dyDescent="0.25">
      <c r="A71" s="15" t="s">
        <v>64</v>
      </c>
      <c r="B71" s="12">
        <f>B15/(B68+B69)</f>
        <v>15.033501124042896</v>
      </c>
      <c r="C71" s="12">
        <f>C15/(C68+C69)</f>
        <v>12.529800281213234</v>
      </c>
      <c r="D71" s="12">
        <f t="shared" si="34"/>
        <v>2.5037008428296623</v>
      </c>
      <c r="E71" s="11">
        <f>D71/C71*100</f>
        <v>19.981969278342195</v>
      </c>
      <c r="F71" s="12"/>
      <c r="G71" s="12">
        <f>G15/(G68+G69)</f>
        <v>13.368091086735255</v>
      </c>
      <c r="H71" s="12">
        <f>H15/(H68+H69)</f>
        <v>13.594985872740859</v>
      </c>
      <c r="I71" s="12">
        <f t="shared" si="35"/>
        <v>-0.22689478600560342</v>
      </c>
      <c r="J71" s="11">
        <f>I71/H71*100</f>
        <v>-1.6689593364017201</v>
      </c>
      <c r="K71" s="12"/>
      <c r="L71" s="12">
        <f>L15/(L68+L69)</f>
        <v>14.039804779063273</v>
      </c>
      <c r="M71" s="12">
        <f>M15/(M68+M69)</f>
        <v>13.048740182190796</v>
      </c>
      <c r="N71" s="12">
        <f t="shared" si="36"/>
        <v>0.9910645968724765</v>
      </c>
      <c r="O71" s="11">
        <f>N71/M71*100</f>
        <v>7.5950979407583192</v>
      </c>
      <c r="P71" s="12"/>
      <c r="Q71" s="12">
        <f>Q15/(Q68+Q69)</f>
        <v>13.49014925245317</v>
      </c>
      <c r="R71" s="12">
        <f>R15/(R68+R69)</f>
        <v>13.390305193893299</v>
      </c>
      <c r="S71" s="12">
        <f t="shared" si="37"/>
        <v>9.9844058559870774E-2</v>
      </c>
      <c r="T71" s="11">
        <f>S71/R71*100</f>
        <v>0.74564438311238079</v>
      </c>
      <c r="U71" s="12"/>
      <c r="V71" s="12">
        <f>V15/(V68+V69)</f>
        <v>15.095015681571374</v>
      </c>
      <c r="W71" s="12">
        <f>W15/(W68+W69)</f>
        <v>12.726427796102765</v>
      </c>
      <c r="X71" s="12">
        <f t="shared" si="38"/>
        <v>2.3685878854686084</v>
      </c>
      <c r="Y71" s="11">
        <f>X71/W71*100</f>
        <v>18.611568960411223</v>
      </c>
      <c r="Z71" s="12"/>
      <c r="AA71" s="12">
        <f>AA15/(AA68+AA69)</f>
        <v>13.725249512644998</v>
      </c>
      <c r="AB71" s="12">
        <f>AB15/(AB68+AB69)</f>
        <v>12.734727668488027</v>
      </c>
      <c r="AC71" s="12">
        <f>AA71-AB71</f>
        <v>0.9905218441569712</v>
      </c>
      <c r="AD71" s="11">
        <f>AC71/AB71*100</f>
        <v>7.7781156373528813</v>
      </c>
      <c r="AE71" s="12"/>
      <c r="AF71" s="12">
        <f>AF15/(AF68+AF69)</f>
        <v>14.111220360739175</v>
      </c>
      <c r="AG71" s="12">
        <f>AG15/(AG68+AG69)</f>
        <v>12.961060970145054</v>
      </c>
      <c r="AH71" s="12">
        <f t="shared" si="40"/>
        <v>1.150159390594121</v>
      </c>
      <c r="AI71" s="11">
        <f>AH71/AG71*100</f>
        <v>8.87396018924251</v>
      </c>
      <c r="AJ71" s="22"/>
      <c r="AK71" s="22"/>
      <c r="AL71" s="22"/>
      <c r="AM71" s="22"/>
      <c r="AN71" s="22"/>
      <c r="AO71" s="22"/>
      <c r="AP71" s="22"/>
      <c r="AQ71" s="22"/>
      <c r="AR71" s="22"/>
    </row>
    <row r="72" spans="1:44" x14ac:dyDescent="0.25">
      <c r="A72" s="15" t="s">
        <v>65</v>
      </c>
      <c r="B72" s="12">
        <f>B24/B67</f>
        <v>10.580690630797584</v>
      </c>
      <c r="C72" s="12">
        <f>C24/C67</f>
        <v>10.162238271068343</v>
      </c>
      <c r="D72" s="12">
        <f t="shared" si="34"/>
        <v>0.41845235972924044</v>
      </c>
      <c r="E72" s="11">
        <f>D72/C72*100</f>
        <v>4.1177184451634501</v>
      </c>
      <c r="F72" s="12"/>
      <c r="G72" s="12">
        <f>G24/G67</f>
        <v>9.4143563086128701</v>
      </c>
      <c r="H72" s="12">
        <f>H24/H67</f>
        <v>10.040177335690407</v>
      </c>
      <c r="I72" s="12">
        <f t="shared" si="35"/>
        <v>-0.62582102707753684</v>
      </c>
      <c r="J72" s="11">
        <f>I72/H72*100</f>
        <v>-6.2331670662120091</v>
      </c>
      <c r="K72" s="12"/>
      <c r="L72" s="12">
        <f>L24/L67</f>
        <v>9.5905489471374761</v>
      </c>
      <c r="M72" s="12">
        <f>M24/M67</f>
        <v>9.5817064657676561</v>
      </c>
      <c r="N72" s="12">
        <f t="shared" si="36"/>
        <v>8.8424813698200211E-3</v>
      </c>
      <c r="O72" s="11">
        <f>N72/M72*100</f>
        <v>9.2285037132074046E-2</v>
      </c>
      <c r="P72" s="12"/>
      <c r="Q72" s="12">
        <f>Q24/Q67</f>
        <v>9.2450092821097645</v>
      </c>
      <c r="R72" s="12">
        <f>R24/R67</f>
        <v>9.3393020210284625</v>
      </c>
      <c r="S72" s="12">
        <f t="shared" si="37"/>
        <v>-9.4292738918698049E-2</v>
      </c>
      <c r="T72" s="11">
        <f>S72/R72*100</f>
        <v>-1.0096336825427383</v>
      </c>
      <c r="U72" s="12"/>
      <c r="V72" s="12">
        <f>V24/V67</f>
        <v>9.9479678544401402</v>
      </c>
      <c r="W72" s="12">
        <f>W24/W67</f>
        <v>9.1359136884435603</v>
      </c>
      <c r="X72" s="12">
        <f t="shared" si="38"/>
        <v>0.81205416599657987</v>
      </c>
      <c r="Y72" s="11">
        <f>X72/W72*100</f>
        <v>8.8885927964028895</v>
      </c>
      <c r="Z72" s="12"/>
      <c r="AA72" s="12">
        <f>AA23/AA67</f>
        <v>10.891761625039354</v>
      </c>
      <c r="AB72" s="12">
        <f>AB23/AB67</f>
        <v>9.9528159963090026</v>
      </c>
      <c r="AC72" s="12">
        <f>AA72-AB72</f>
        <v>0.9389456287303517</v>
      </c>
      <c r="AD72" s="11">
        <f>AC72/AB72*100</f>
        <v>9.4339695326283461</v>
      </c>
      <c r="AE72" s="12"/>
      <c r="AF72" s="12">
        <f>AF24/AF67</f>
        <v>9.6730731807647601</v>
      </c>
      <c r="AG72" s="12">
        <f>AG24/AG67</f>
        <v>9.595016672292374</v>
      </c>
      <c r="AH72" s="12">
        <f t="shared" si="40"/>
        <v>7.8056508472386099E-2</v>
      </c>
      <c r="AI72" s="11">
        <f>AH72/AG72*100</f>
        <v>0.81351092070314646</v>
      </c>
      <c r="AJ72" s="22"/>
      <c r="AK72" s="22"/>
      <c r="AL72" s="22"/>
      <c r="AM72" s="22"/>
      <c r="AN72" s="22"/>
      <c r="AO72" s="22"/>
      <c r="AP72" s="22"/>
      <c r="AQ72" s="22"/>
      <c r="AR72" s="22"/>
    </row>
    <row r="73" spans="1:44" hidden="1" x14ac:dyDescent="0.25">
      <c r="A73" s="15" t="s">
        <v>66</v>
      </c>
      <c r="B73" s="12"/>
      <c r="C73" s="12"/>
      <c r="D73" s="12"/>
      <c r="E73" s="11">
        <f>B73-C73</f>
        <v>0</v>
      </c>
      <c r="F73" s="12"/>
      <c r="G73" s="23"/>
      <c r="H73" s="23"/>
      <c r="I73" s="12"/>
      <c r="J73" s="11">
        <f>G73-H73</f>
        <v>0</v>
      </c>
      <c r="K73" s="12"/>
      <c r="L73" s="23"/>
      <c r="M73" s="23"/>
      <c r="N73" s="12"/>
      <c r="O73" s="11">
        <f>L73-M73</f>
        <v>0</v>
      </c>
      <c r="P73" s="12"/>
      <c r="Q73" s="23"/>
      <c r="R73" s="23"/>
      <c r="S73" s="12"/>
      <c r="T73" s="11">
        <v>9</v>
      </c>
      <c r="U73" s="12"/>
      <c r="V73" s="23"/>
      <c r="W73" s="23"/>
      <c r="X73" s="12"/>
      <c r="Y73" s="11">
        <f>V73-W73</f>
        <v>0</v>
      </c>
      <c r="Z73" s="12"/>
      <c r="AA73" s="23"/>
      <c r="AB73" s="23"/>
      <c r="AC73" s="12"/>
      <c r="AD73" s="11">
        <f>AA73-AB73</f>
        <v>0</v>
      </c>
      <c r="AE73" s="12"/>
      <c r="AF73" s="12">
        <v>44</v>
      </c>
      <c r="AG73" s="23" t="str">
        <f>+'[9]REG I'!$AD$97</f>
        <v>36</v>
      </c>
      <c r="AH73" s="12"/>
      <c r="AI73" s="11">
        <f>AF73-AG73</f>
        <v>8</v>
      </c>
      <c r="AJ73" s="22"/>
      <c r="AK73" s="22"/>
      <c r="AL73" s="22"/>
      <c r="AM73" s="22"/>
      <c r="AN73" s="22"/>
      <c r="AO73" s="22"/>
      <c r="AP73" s="22"/>
      <c r="AQ73" s="22"/>
      <c r="AR73" s="22"/>
    </row>
    <row r="74" spans="1:44" s="22" customFormat="1" x14ac:dyDescent="0.25">
      <c r="A74" s="26" t="s">
        <v>76</v>
      </c>
      <c r="B74" s="12">
        <v>93.01</v>
      </c>
      <c r="C74" s="12">
        <v>91.71</v>
      </c>
      <c r="D74" s="12"/>
      <c r="E74" s="12">
        <f>B74-C74</f>
        <v>1.3000000000000114</v>
      </c>
      <c r="F74" s="12"/>
      <c r="G74" s="12">
        <v>100</v>
      </c>
      <c r="H74" s="12">
        <v>100</v>
      </c>
      <c r="I74" s="12"/>
      <c r="J74" s="12">
        <f>G74-H74</f>
        <v>0</v>
      </c>
      <c r="K74" s="12"/>
      <c r="L74" s="12">
        <v>99.06</v>
      </c>
      <c r="M74" s="12">
        <v>98.93</v>
      </c>
      <c r="N74" s="12"/>
      <c r="O74" s="12">
        <f>L74-M74</f>
        <v>0.12999999999999545</v>
      </c>
      <c r="P74" s="12"/>
      <c r="Q74" s="23">
        <v>98.77</v>
      </c>
      <c r="R74" s="23">
        <v>98.85</v>
      </c>
      <c r="S74" s="12"/>
      <c r="T74" s="12">
        <f>Q74-R74</f>
        <v>-7.9999999999998295E-2</v>
      </c>
      <c r="U74" s="12"/>
      <c r="V74" s="12">
        <v>100</v>
      </c>
      <c r="W74" s="12">
        <v>100</v>
      </c>
      <c r="X74" s="12"/>
      <c r="Y74" s="12">
        <f>V74-W74</f>
        <v>0</v>
      </c>
      <c r="Z74" s="12"/>
      <c r="AA74" s="12">
        <v>97.29</v>
      </c>
      <c r="AB74" s="12">
        <v>98.88</v>
      </c>
      <c r="AC74" s="12"/>
      <c r="AD74" s="12">
        <f>AA74-AB74</f>
        <v>-1.5899999999999892</v>
      </c>
      <c r="AE74" s="12"/>
      <c r="AF74" s="12">
        <f>(B74+G74+L74+Q74+V74+AA74)/6</f>
        <v>98.021666666666661</v>
      </c>
      <c r="AG74" s="12">
        <f>(C74+H74+M74+R74+W74+AB74)/6</f>
        <v>98.061666666666667</v>
      </c>
      <c r="AH74" s="12"/>
      <c r="AI74" s="12">
        <f>AF74-AG74</f>
        <v>-4.0000000000006253E-2</v>
      </c>
    </row>
    <row r="75" spans="1:44" s="13" customFormat="1" x14ac:dyDescent="0.25">
      <c r="A75" s="10" t="s">
        <v>67</v>
      </c>
      <c r="B75" s="11">
        <f>VLOOKUP(A75,[7]REG1!$A$67:$AD$79,2,FALSE)</f>
        <v>256259</v>
      </c>
      <c r="C75" s="11">
        <v>249318</v>
      </c>
      <c r="D75" s="11">
        <f t="shared" si="34"/>
        <v>6941</v>
      </c>
      <c r="E75" s="11">
        <f>D75/C75*100</f>
        <v>2.7839947376442935</v>
      </c>
      <c r="F75" s="11"/>
      <c r="G75" s="11">
        <f>VLOOKUP(A75,[7]REG1!$A$67:$AD$79,7,FALSE)</f>
        <v>181237</v>
      </c>
      <c r="H75" s="11">
        <v>177082</v>
      </c>
      <c r="I75" s="11">
        <f t="shared" si="35"/>
        <v>4155</v>
      </c>
      <c r="J75" s="11">
        <f>I75/H75*100</f>
        <v>2.3463706079669309</v>
      </c>
      <c r="K75" s="11"/>
      <c r="L75" s="11">
        <f>VLOOKUP(A75,[7]REG1!$A$67:$AD$79,12,FALSE)</f>
        <v>198430</v>
      </c>
      <c r="M75" s="11">
        <v>193604</v>
      </c>
      <c r="N75" s="11">
        <f t="shared" si="36"/>
        <v>4826</v>
      </c>
      <c r="O75" s="11">
        <f>N75/M75*100</f>
        <v>2.4927170926220534</v>
      </c>
      <c r="P75" s="11"/>
      <c r="Q75" s="11">
        <f>VLOOKUP(A75,[7]REG1!$A$67:$AD$79,17,FALSE)</f>
        <v>165311</v>
      </c>
      <c r="R75" s="11">
        <v>160594</v>
      </c>
      <c r="S75" s="11">
        <f t="shared" si="37"/>
        <v>4717</v>
      </c>
      <c r="T75" s="11">
        <f>S75/R75*100</f>
        <v>2.9372205686389279</v>
      </c>
      <c r="U75" s="11"/>
      <c r="V75" s="11">
        <f>VLOOKUP(A75,[7]REG1!$A$67:$AD$79,22,FALSE)</f>
        <v>89836</v>
      </c>
      <c r="W75" s="11">
        <v>88109</v>
      </c>
      <c r="X75" s="11">
        <f t="shared" si="38"/>
        <v>1727</v>
      </c>
      <c r="Y75" s="11">
        <f>X75/W75*100</f>
        <v>1.9600721833183898</v>
      </c>
      <c r="Z75" s="11"/>
      <c r="AA75" s="11">
        <f>VLOOKUP(A75,[7]REG1!$A$67:$AD$79,27,FALSE)</f>
        <v>212026</v>
      </c>
      <c r="AB75" s="11">
        <v>205601</v>
      </c>
      <c r="AC75" s="11">
        <f>AA75-AB75</f>
        <v>6425</v>
      </c>
      <c r="AD75" s="11">
        <f>AC75/AB75*100</f>
        <v>3.1249848006575842</v>
      </c>
      <c r="AE75" s="11"/>
      <c r="AF75" s="11">
        <f>AA75+V75+B75+Q75+L75+G75</f>
        <v>1103099</v>
      </c>
      <c r="AG75" s="11">
        <f>AB75+W75+C75+R75+M75+H75</f>
        <v>1074308</v>
      </c>
      <c r="AH75" s="11">
        <f t="shared" si="40"/>
        <v>28791</v>
      </c>
      <c r="AI75" s="11">
        <f>AH75/AG75*100</f>
        <v>2.6799577030050972</v>
      </c>
    </row>
    <row r="76" spans="1:44" x14ac:dyDescent="0.25">
      <c r="A76" s="15" t="s">
        <v>68</v>
      </c>
      <c r="B76" s="16">
        <f>VLOOKUP(A76,[7]REG1!$A$67:$AD$79,2,FALSE)</f>
        <v>393</v>
      </c>
      <c r="C76" s="16">
        <f>142+222</f>
        <v>364</v>
      </c>
      <c r="D76" s="16">
        <f t="shared" si="34"/>
        <v>29</v>
      </c>
      <c r="E76" s="11">
        <f>D76/C76*100</f>
        <v>7.9670329670329663</v>
      </c>
      <c r="F76" s="16"/>
      <c r="G76" s="16">
        <f>VLOOKUP(A76,[7]REG1!$A$67:$AD$79,7,FALSE)</f>
        <v>329</v>
      </c>
      <c r="H76" s="16">
        <f>302+43</f>
        <v>345</v>
      </c>
      <c r="I76" s="16">
        <f t="shared" si="35"/>
        <v>-16</v>
      </c>
      <c r="J76" s="11">
        <f>I76/H76*100</f>
        <v>-4.63768115942029</v>
      </c>
      <c r="K76" s="16"/>
      <c r="L76" s="16">
        <f>VLOOKUP(A76,[7]REG1!$A$67:$AD$79,12,FALSE)</f>
        <v>350</v>
      </c>
      <c r="M76" s="16">
        <f>200+172</f>
        <v>372</v>
      </c>
      <c r="N76" s="16">
        <f t="shared" si="36"/>
        <v>-22</v>
      </c>
      <c r="O76" s="11">
        <f>N76/M76*100</f>
        <v>-5.913978494623656</v>
      </c>
      <c r="P76" s="11"/>
      <c r="Q76" s="16">
        <f>VLOOKUP(A76,[7]REG1!$A$67:$AD$79,17,FALSE)</f>
        <v>262</v>
      </c>
      <c r="R76" s="16">
        <f>104+163</f>
        <v>267</v>
      </c>
      <c r="S76" s="16">
        <f t="shared" si="37"/>
        <v>-5</v>
      </c>
      <c r="T76" s="11">
        <f>S76/R76*100</f>
        <v>-1.8726591760299627</v>
      </c>
      <c r="U76" s="16"/>
      <c r="V76" s="16">
        <f>VLOOKUP(A76,[7]REG1!$A$67:$AD$79,22,FALSE)</f>
        <v>183</v>
      </c>
      <c r="W76" s="16">
        <f>100+76</f>
        <v>176</v>
      </c>
      <c r="X76" s="16">
        <f t="shared" si="38"/>
        <v>7</v>
      </c>
      <c r="Y76" s="11">
        <f>X76/W76*100</f>
        <v>3.9772727272727271</v>
      </c>
      <c r="Z76" s="16"/>
      <c r="AA76" s="16">
        <f>VLOOKUP(A76,[7]REG1!$A$67:$AD$79,27,FALSE)</f>
        <v>299</v>
      </c>
      <c r="AB76" s="16">
        <f>187+117</f>
        <v>304</v>
      </c>
      <c r="AC76" s="16">
        <f>AA76-AB76</f>
        <v>-5</v>
      </c>
      <c r="AD76" s="11">
        <f>AC76/AB76*100</f>
        <v>-1.6447368421052631</v>
      </c>
      <c r="AE76" s="11"/>
      <c r="AF76" s="16">
        <f>AA76+V76+B76+Q76+L76+G76</f>
        <v>1816</v>
      </c>
      <c r="AG76" s="16">
        <f>AB76+W76+C76+R76+M76+H76</f>
        <v>1828</v>
      </c>
      <c r="AH76" s="16">
        <f t="shared" si="40"/>
        <v>-12</v>
      </c>
      <c r="AI76" s="11">
        <f>AH76/AG76*100</f>
        <v>-0.65645514223194745</v>
      </c>
    </row>
    <row r="77" spans="1:44" x14ac:dyDescent="0.25">
      <c r="A77" s="15" t="s">
        <v>69</v>
      </c>
      <c r="B77" s="16">
        <f>B75/B76</f>
        <v>652.05852417302799</v>
      </c>
      <c r="C77" s="16">
        <f>C75/C76</f>
        <v>684.93956043956041</v>
      </c>
      <c r="D77" s="16">
        <f t="shared" si="34"/>
        <v>-32.881036266532419</v>
      </c>
      <c r="E77" s="11">
        <f>D77/C77*100</f>
        <v>-4.8005748485940849</v>
      </c>
      <c r="F77" s="16"/>
      <c r="G77" s="16">
        <f>G75/G76</f>
        <v>550.87234042553189</v>
      </c>
      <c r="H77" s="16">
        <f>H75/H76</f>
        <v>513.2811594202899</v>
      </c>
      <c r="I77" s="16">
        <f t="shared" si="35"/>
        <v>37.591181005241992</v>
      </c>
      <c r="J77" s="11">
        <f>I77/H77*100</f>
        <v>7.3237017013634844</v>
      </c>
      <c r="K77" s="16"/>
      <c r="L77" s="16">
        <f>L75/L76</f>
        <v>566.94285714285718</v>
      </c>
      <c r="M77" s="16">
        <f>M75/M76</f>
        <v>520.44086021505382</v>
      </c>
      <c r="N77" s="16">
        <f t="shared" si="36"/>
        <v>46.501996927803361</v>
      </c>
      <c r="O77" s="11">
        <f>N77/M77*100</f>
        <v>8.9351164527297211</v>
      </c>
      <c r="P77" s="11"/>
      <c r="Q77" s="16">
        <f>Q75/Q76</f>
        <v>630.9580152671756</v>
      </c>
      <c r="R77" s="16">
        <f>R75/R76</f>
        <v>601.47565543071164</v>
      </c>
      <c r="S77" s="16">
        <f t="shared" si="37"/>
        <v>29.482359836463957</v>
      </c>
      <c r="T77" s="11">
        <f>S77/R77*100</f>
        <v>4.9016713428495935</v>
      </c>
      <c r="U77" s="16"/>
      <c r="V77" s="16">
        <f>V75/V76</f>
        <v>490.90710382513663</v>
      </c>
      <c r="W77" s="16">
        <f>W75/W76</f>
        <v>500.61931818181819</v>
      </c>
      <c r="X77" s="16">
        <f t="shared" si="38"/>
        <v>-9.7122143566815566</v>
      </c>
      <c r="Y77" s="11">
        <f>X77/W77*100</f>
        <v>-1.9400398674096333</v>
      </c>
      <c r="Z77" s="16"/>
      <c r="AA77" s="16">
        <f>AA75/AA76</f>
        <v>709.11705685618733</v>
      </c>
      <c r="AB77" s="16">
        <f>AB75/AB76</f>
        <v>676.31907894736844</v>
      </c>
      <c r="AC77" s="16">
        <f>AA77-AB77</f>
        <v>32.797977908818893</v>
      </c>
      <c r="AD77" s="11">
        <f>AC77/AB77*100</f>
        <v>4.8494828742471796</v>
      </c>
      <c r="AE77" s="11"/>
      <c r="AF77" s="16">
        <f>AF75/AF76</f>
        <v>607.43337004405282</v>
      </c>
      <c r="AG77" s="16">
        <f>AG75/AG76</f>
        <v>587.69584245076589</v>
      </c>
      <c r="AH77" s="16">
        <f t="shared" si="40"/>
        <v>19.737527593286927</v>
      </c>
      <c r="AI77" s="11">
        <f>AH77/AG77*100</f>
        <v>3.3584596261526953</v>
      </c>
    </row>
    <row r="78" spans="1:44" x14ac:dyDescent="0.25">
      <c r="A78" s="15" t="s">
        <v>70</v>
      </c>
      <c r="B78" s="16">
        <f>(1000*B26)/B75</f>
        <v>815.99900136190331</v>
      </c>
      <c r="C78" s="16">
        <f>(1000*C26)/C75</f>
        <v>744.62545825010625</v>
      </c>
      <c r="D78" s="16">
        <f t="shared" si="34"/>
        <v>71.373543111797062</v>
      </c>
      <c r="E78" s="11">
        <f>D78/C78*100</f>
        <v>9.5851602065187489</v>
      </c>
      <c r="F78" s="16"/>
      <c r="G78" s="16">
        <f>(1000*G26)/G75</f>
        <v>629.60174324227398</v>
      </c>
      <c r="H78" s="16">
        <f>(1000*H26)/H75</f>
        <v>860.94158203544134</v>
      </c>
      <c r="I78" s="16">
        <f t="shared" si="35"/>
        <v>-231.33983879316736</v>
      </c>
      <c r="J78" s="11">
        <f>I78/H78*100</f>
        <v>-26.870561675768158</v>
      </c>
      <c r="K78" s="16"/>
      <c r="L78" s="16">
        <f>(1000*L26)/L75</f>
        <v>956.49215254749788</v>
      </c>
      <c r="M78" s="16">
        <f>(1000*M26)/M75</f>
        <v>907.32967727939513</v>
      </c>
      <c r="N78" s="16">
        <f t="shared" si="36"/>
        <v>49.162475268102753</v>
      </c>
      <c r="O78" s="11">
        <f>N78/M78*100</f>
        <v>5.4183695848586355</v>
      </c>
      <c r="P78" s="11"/>
      <c r="Q78" s="16">
        <f>(1000*Q26)/Q75</f>
        <v>866.19443721228458</v>
      </c>
      <c r="R78" s="16">
        <f>(1000*R26)/R75</f>
        <v>764.42818280882227</v>
      </c>
      <c r="S78" s="16">
        <f t="shared" si="37"/>
        <v>101.76625440346231</v>
      </c>
      <c r="T78" s="11">
        <f>S78/R78*100</f>
        <v>13.312729265100012</v>
      </c>
      <c r="U78" s="16"/>
      <c r="V78" s="16">
        <f>(1000*V26)/V75</f>
        <v>1065.9275412974753</v>
      </c>
      <c r="W78" s="16">
        <f>(1000*W26)/W75</f>
        <v>1046.9978788772996</v>
      </c>
      <c r="X78" s="16">
        <f t="shared" si="38"/>
        <v>18.929662420175646</v>
      </c>
      <c r="Y78" s="11">
        <f>X78/W78*100</f>
        <v>1.8079943428800451</v>
      </c>
      <c r="Z78" s="16"/>
      <c r="AA78" s="16">
        <f>(1000*AA26)/AA75</f>
        <v>1037.449292209446</v>
      </c>
      <c r="AB78" s="16">
        <f>(1000*AB26)/AB75</f>
        <v>873.87017120539292</v>
      </c>
      <c r="AC78" s="16">
        <f>AA78-AB78</f>
        <v>163.57912100405304</v>
      </c>
      <c r="AD78" s="11">
        <f>AC78/AB78*100</f>
        <v>18.718927180958289</v>
      </c>
      <c r="AE78" s="11"/>
      <c r="AF78" s="16">
        <f>(1000*AF26)/AF75</f>
        <v>881.08802192731582</v>
      </c>
      <c r="AG78" s="16">
        <f>(1000*AG26)/AG75</f>
        <v>845.61367767902675</v>
      </c>
      <c r="AH78" s="16">
        <f t="shared" si="40"/>
        <v>35.474344248289071</v>
      </c>
      <c r="AI78" s="11">
        <f>AH78/AG78*100</f>
        <v>4.1951005742546918</v>
      </c>
    </row>
    <row r="79" spans="1:44" s="13" customFormat="1" x14ac:dyDescent="0.25">
      <c r="A79" s="13" t="s">
        <v>71</v>
      </c>
      <c r="B79" s="11">
        <f>VLOOKUP(A79,[7]REG1!$A$67:$AD$79,2,FALSE)</f>
        <v>106086.386</v>
      </c>
      <c r="C79" s="11">
        <v>101108.6</v>
      </c>
      <c r="D79" s="11">
        <f>B79-C79</f>
        <v>4977.7859999999928</v>
      </c>
      <c r="E79" s="11">
        <f>D79/C79*100</f>
        <v>4.9232073236104474</v>
      </c>
      <c r="F79" s="11"/>
      <c r="G79" s="11">
        <f>VLOOKUP(A79,[7]REG1!$A$67:$AD$79,7,FALSE)</f>
        <v>64399.763021312414</v>
      </c>
      <c r="H79" s="11">
        <v>59989.47</v>
      </c>
      <c r="I79" s="11">
        <f>G79-H79</f>
        <v>4410.2930213124127</v>
      </c>
      <c r="J79" s="11">
        <f>I79/H79*100</f>
        <v>7.3517786059993737</v>
      </c>
      <c r="K79" s="11"/>
      <c r="L79" s="11">
        <f>VLOOKUP(A79,[7]REG1!$A$67:$AD$79,12,FALSE)</f>
        <v>63935.199999999997</v>
      </c>
      <c r="M79" s="11">
        <v>59493</v>
      </c>
      <c r="N79" s="11">
        <f>L79-M79</f>
        <v>4442.1999999999971</v>
      </c>
      <c r="O79" s="11">
        <f>N79/M79*100</f>
        <v>7.466760795387688</v>
      </c>
      <c r="P79" s="11"/>
      <c r="Q79" s="11">
        <f>VLOOKUP(A79,[7]REG1!$A$67:$AD$79,17,FALSE)</f>
        <v>55970.879999999997</v>
      </c>
      <c r="R79" s="11">
        <v>51828.67</v>
      </c>
      <c r="S79" s="11">
        <f>Q79-R79</f>
        <v>4142.2099999999991</v>
      </c>
      <c r="T79" s="11">
        <f>S79/R79*100</f>
        <v>7.9921209631657524</v>
      </c>
      <c r="U79" s="11"/>
      <c r="V79" s="11">
        <f>VLOOKUP(A79,[7]REG1!$A$67:$AD$79,22,FALSE)</f>
        <v>34190.10125</v>
      </c>
      <c r="W79" s="11">
        <v>32296</v>
      </c>
      <c r="X79" s="11">
        <f>V79-W79</f>
        <v>1894.1012499999997</v>
      </c>
      <c r="Y79" s="11">
        <f>X79/W79*100</f>
        <v>5.8648168503839475</v>
      </c>
      <c r="Z79" s="11"/>
      <c r="AA79" s="11">
        <f>VLOOKUP(A79,[7]REG1!$A$67:$AD$79,27,FALSE)</f>
        <v>98720.02</v>
      </c>
      <c r="AB79" s="11">
        <v>91664</v>
      </c>
      <c r="AC79" s="11">
        <f>AA79-AB79</f>
        <v>7056.0200000000041</v>
      </c>
      <c r="AD79" s="11">
        <f>AC79/AB79*100</f>
        <v>7.6977002967359098</v>
      </c>
      <c r="AE79" s="11"/>
      <c r="AF79" s="11">
        <f>AA79+V79+B79+Q79+L79+G79</f>
        <v>423302.3502713124</v>
      </c>
      <c r="AG79" s="11">
        <f>AB79+W79+C79+R79+M79+H79</f>
        <v>396379.74</v>
      </c>
      <c r="AH79" s="11">
        <f>AF79-AG79</f>
        <v>26922.610271312413</v>
      </c>
      <c r="AI79" s="11">
        <f>AH79/AG79*100</f>
        <v>6.7921257204801675</v>
      </c>
    </row>
    <row r="80" spans="1:44" x14ac:dyDescent="0.25">
      <c r="A80" s="3" t="s">
        <v>72</v>
      </c>
      <c r="B80" s="29" t="s">
        <v>73</v>
      </c>
      <c r="C80" s="29"/>
      <c r="D80" s="29"/>
      <c r="E80" s="29"/>
      <c r="F80" s="16"/>
      <c r="G80" s="29" t="s">
        <v>74</v>
      </c>
      <c r="H80" s="29"/>
      <c r="I80" s="29"/>
      <c r="J80" s="29"/>
      <c r="K80" s="16"/>
      <c r="L80" s="29" t="s">
        <v>75</v>
      </c>
      <c r="M80" s="29"/>
      <c r="N80" s="29"/>
      <c r="O80" s="29"/>
      <c r="P80" s="16"/>
      <c r="Q80" s="29" t="s">
        <v>75</v>
      </c>
      <c r="R80" s="29"/>
      <c r="S80" s="29"/>
      <c r="T80" s="29"/>
      <c r="U80" s="16"/>
      <c r="V80" s="29"/>
      <c r="W80" s="29"/>
      <c r="X80" s="29"/>
      <c r="Y80" s="16"/>
      <c r="Z80" s="29" t="s">
        <v>75</v>
      </c>
      <c r="AA80" s="29"/>
      <c r="AB80" s="29"/>
      <c r="AC80" s="29"/>
      <c r="AD80" s="29"/>
      <c r="AE80" s="16"/>
      <c r="AF80" s="16"/>
      <c r="AG80" s="16"/>
      <c r="AH80" s="16"/>
      <c r="AI80" s="11"/>
    </row>
    <row r="81" spans="1:35" ht="15" customHeight="1" x14ac:dyDescent="0.25">
      <c r="AI81" s="13"/>
    </row>
    <row r="82" spans="1:35" ht="15" customHeight="1" x14ac:dyDescent="0.25">
      <c r="AI82" s="13"/>
    </row>
    <row r="83" spans="1:35" ht="15" customHeight="1" x14ac:dyDescent="0.25">
      <c r="A83" s="3" t="s">
        <v>77</v>
      </c>
      <c r="AI83" s="13"/>
    </row>
    <row r="84" spans="1:35" ht="15" customHeight="1" x14ac:dyDescent="0.25">
      <c r="AI84" s="13"/>
    </row>
    <row r="85" spans="1:35" ht="15" customHeight="1" x14ac:dyDescent="0.25">
      <c r="AI85" s="13"/>
    </row>
    <row r="86" spans="1:35" ht="15" customHeight="1" x14ac:dyDescent="0.25">
      <c r="AI86" s="13"/>
    </row>
    <row r="87" spans="1:35" ht="15" customHeight="1" x14ac:dyDescent="0.25">
      <c r="AI87" s="13"/>
    </row>
    <row r="88" spans="1:35" ht="15" customHeight="1" x14ac:dyDescent="0.25">
      <c r="AI88" s="13"/>
    </row>
    <row r="89" spans="1:35" ht="15" customHeight="1" x14ac:dyDescent="0.25">
      <c r="AI89" s="13"/>
    </row>
    <row r="90" spans="1:35" ht="15" customHeight="1" x14ac:dyDescent="0.25">
      <c r="AI90" s="13"/>
    </row>
    <row r="91" spans="1:35" ht="15" customHeight="1" x14ac:dyDescent="0.25">
      <c r="AI91" s="13"/>
    </row>
    <row r="92" spans="1:35" ht="15" customHeight="1" x14ac:dyDescent="0.25">
      <c r="AI92" s="13"/>
    </row>
    <row r="93" spans="1:35" ht="15" customHeight="1" x14ac:dyDescent="0.25">
      <c r="AI93" s="13"/>
    </row>
    <row r="94" spans="1:35" ht="15" customHeight="1" x14ac:dyDescent="0.25">
      <c r="AI94" s="13"/>
    </row>
    <row r="95" spans="1:35" ht="15" customHeight="1" x14ac:dyDescent="0.25"/>
    <row r="96" spans="1:35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</sheetData>
  <mergeCells count="25">
    <mergeCell ref="AH8:AI8"/>
    <mergeCell ref="B80:E80"/>
    <mergeCell ref="G80:J80"/>
    <mergeCell ref="L80:O80"/>
    <mergeCell ref="Q80:T80"/>
    <mergeCell ref="V80:X80"/>
    <mergeCell ref="Z80:AD80"/>
    <mergeCell ref="D8:E8"/>
    <mergeCell ref="I8:J8"/>
    <mergeCell ref="N8:O8"/>
    <mergeCell ref="S8:T8"/>
    <mergeCell ref="X8:Y8"/>
    <mergeCell ref="AC8:AD8"/>
    <mergeCell ref="AA6:AD6"/>
    <mergeCell ref="B5:E5"/>
    <mergeCell ref="G5:J5"/>
    <mergeCell ref="L5:O5"/>
    <mergeCell ref="Q5:T5"/>
    <mergeCell ref="V5:Y5"/>
    <mergeCell ref="AA5:AD5"/>
    <mergeCell ref="B6:E6"/>
    <mergeCell ref="G6:J6"/>
    <mergeCell ref="L6:O6"/>
    <mergeCell ref="Q6:T6"/>
    <mergeCell ref="V6:Y6"/>
  </mergeCells>
  <pageMargins left="0.96" right="0" top="0.4" bottom="0" header="0.4" footer="0.3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REG1</vt:lpstr>
      <vt:lpstr>'REG1'!Print_Area</vt:lpstr>
      <vt:lpstr>'REG1'!Print_Titles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2024-03-01T08:09:18Z</dcterms:created>
  <dcterms:modified xsi:type="dcterms:W3CDTF">2024-03-08T07:09:06Z</dcterms:modified>
</cp:coreProperties>
</file>